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R\SURFdrive\Meta-analysis\Meta-Essentials\"/>
    </mc:Choice>
  </mc:AlternateContent>
  <xr:revisionPtr revIDLastSave="0" documentId="10_ncr:8100000_{AC178E66-4D34-4306-AADF-500C64CB97AE}" xr6:coauthVersionLast="34" xr6:coauthVersionMax="34" xr10:uidLastSave="{00000000-0000-0000-0000-000000000000}"/>
  <bookViews>
    <workbookView xWindow="-15" yWindow="105" windowWidth="14280" windowHeight="12255" xr2:uid="{00000000-000D-0000-FFFF-FFFF00000000}"/>
  </bookViews>
  <sheets>
    <sheet name="Input" sheetId="1" r:id="rId1"/>
    <sheet name="Forest Plot" sheetId="3" r:id="rId2"/>
    <sheet name="Subgroup Analysis" sheetId="6" r:id="rId3"/>
    <sheet name="Moderator Analysis" sheetId="8" r:id="rId4"/>
    <sheet name="Publication Bias Analysis" sheetId="7" r:id="rId5"/>
    <sheet name="Calculations" sheetId="5" r:id="rId6"/>
  </sheets>
  <definedNames>
    <definedName name="Additional_confidence_level">'Publication Bias Analysis'!$B$3</definedName>
    <definedName name="Additional_model">'Publication Bias Analysis'!$B$2</definedName>
    <definedName name="Between_subgroup_weighting">'Subgroup Analysis'!$B$2</definedName>
    <definedName name="CI_Lower_limit">Calculations!$K:$K</definedName>
    <definedName name="CI_Upper_limit">Calculations!$L:$L</definedName>
    <definedName name="CICES_LL">'Forest Plot'!$B$12</definedName>
    <definedName name="CICES_UL">'Forest Plot'!$B$13</definedName>
    <definedName name="Combined_Effect_Size">'Forest Plot'!$B$10</definedName>
    <definedName name="Confidence_level">'Forest Plot'!$B$3</definedName>
    <definedName name="Effect_size" localSheetId="0">Input!$D:$D</definedName>
    <definedName name="Effect_size">Calculations!$F:$F</definedName>
    <definedName name="Egger_regression">'Publication Bias Analysis'!$S$1</definedName>
    <definedName name="Entry_Number">Input!$A:$A</definedName>
    <definedName name="I2_">'Forest Plot'!$B$26</definedName>
    <definedName name="Include_study?">Input!$C:$C</definedName>
    <definedName name="Inverse_standard_error">Calculations!$CO:$CO</definedName>
    <definedName name="k_">'Forest Plot'!$B$21</definedName>
    <definedName name="Lookup_Table">Calculations!$C:$M</definedName>
    <definedName name="Lookup_table_subgroup">Calculations!$X:$AG</definedName>
    <definedName name="Meta_analysis_model">'Forest Plot'!$B$2</definedName>
    <definedName name="Moderator">Input!$I:$I</definedName>
    <definedName name="Moderator_confidence_level">'Moderator Analysis'!$B$3</definedName>
    <definedName name="Moderator_k">Calculations!$CG$8</definedName>
    <definedName name="Moderator_model">'Moderator Analysis'!$B$2</definedName>
    <definedName name="Number">'Forest Plot'!$D:$D</definedName>
    <definedName name="Number_of_observations" localSheetId="0">Input!$F:$F</definedName>
    <definedName name="Number_of_observations">Calculations!$G:$G</definedName>
    <definedName name="Number_of_subgroups">'Subgroup Analysis'!$B$16</definedName>
    <definedName name="Order">'Forest Plot'!$B$7</definedName>
    <definedName name="PICES_LL">'Forest Plot'!$B$14</definedName>
    <definedName name="PICES_UL">'Forest Plot'!$B$15</definedName>
    <definedName name="pq">'Forest Plot'!$B$25</definedName>
    <definedName name="Q">'Forest Plot'!$B$24</definedName>
    <definedName name="Residual">Calculations!$N:$N</definedName>
    <definedName name="SECES">'Forest Plot'!$B$11</definedName>
    <definedName name="Sort_By">'Forest Plot'!$B$6</definedName>
    <definedName name="Standard_error" localSheetId="0">Input!$E:$E</definedName>
    <definedName name="Standard_error">Calculations!$H:$H</definedName>
    <definedName name="Standardized_residual">'Publication Bias Analysis'!$W:$W</definedName>
    <definedName name="Study_name" localSheetId="0">Input!$B:$B</definedName>
    <definedName name="Study_name">Calculations!$E:$E</definedName>
    <definedName name="Subgroup">Input!$H:$H</definedName>
    <definedName name="Subgroup_confidence_level">'Subgroup Analysis'!$B$4</definedName>
    <definedName name="Subgroup_k">'Subgroup Analysis'!$B$15</definedName>
    <definedName name="Subgroup_number">'Subgroup Analysis'!$F:$F</definedName>
    <definedName name="Sufficient_data">Input!$G:$G</definedName>
    <definedName name="T">'Forest Plot'!$B$28</definedName>
    <definedName name="T2_">'Forest Plot'!$B$27</definedName>
    <definedName name="Trim_and_fill">'Publication Bias Analysis'!$L$36</definedName>
    <definedName name="Weight">Calculations!$M:$M</definedName>
    <definedName name="Weightf">Calculations!$I:$I</definedName>
    <definedName name="Weightr">Calculations!$J:$J</definedName>
    <definedName name="Within_subgroup_weighting">'Subgroup Analysis'!$B$3</definedName>
    <definedName name="Z_score">Calculations!$CP:$CP</definedName>
    <definedName name="Z_value">'Forest Plot'!$B$17</definedName>
  </definedNames>
  <calcPr calcId="162913" concurrentCalc="0"/>
</workbook>
</file>

<file path=xl/calcChain.xml><?xml version="1.0" encoding="utf-8"?>
<calcChain xmlns="http://schemas.openxmlformats.org/spreadsheetml/2006/main">
  <c r="I42" i="7" l="1"/>
  <c r="I41" i="7"/>
  <c r="I40" i="7"/>
  <c r="I39" i="7"/>
  <c r="CL2" i="5"/>
  <c r="CL3" i="5"/>
  <c r="CL4" i="5"/>
  <c r="CL5" i="5"/>
  <c r="CL6" i="5"/>
  <c r="CL7" i="5"/>
  <c r="CL8" i="5"/>
  <c r="CL9" i="5"/>
  <c r="CL10" i="5"/>
  <c r="CL11" i="5"/>
  <c r="CL12" i="5"/>
  <c r="CL13" i="5"/>
  <c r="CL14" i="5"/>
  <c r="CL15" i="5"/>
  <c r="CL16" i="5"/>
  <c r="CL17" i="5"/>
  <c r="CL18" i="5"/>
  <c r="CL19" i="5"/>
  <c r="CL20" i="5"/>
  <c r="CL21" i="5"/>
  <c r="CL22" i="5"/>
  <c r="CL23" i="5"/>
  <c r="CL24" i="5"/>
  <c r="CL25" i="5"/>
  <c r="CL26" i="5"/>
  <c r="CL27" i="5"/>
  <c r="CL28" i="5"/>
  <c r="CL29" i="5"/>
  <c r="CL30" i="5"/>
  <c r="CL31" i="5"/>
  <c r="CL32" i="5"/>
  <c r="CL33" i="5"/>
  <c r="CL34" i="5"/>
  <c r="CL35" i="5"/>
  <c r="CL36" i="5"/>
  <c r="CL37" i="5"/>
  <c r="CL38" i="5"/>
  <c r="CL39" i="5"/>
  <c r="CL40" i="5"/>
  <c r="CL41" i="5"/>
  <c r="CL42" i="5"/>
  <c r="CL43" i="5"/>
  <c r="CL44" i="5"/>
  <c r="CL45" i="5"/>
  <c r="CL46" i="5"/>
  <c r="CL47" i="5"/>
  <c r="CL48" i="5"/>
  <c r="CL49" i="5"/>
  <c r="CL50" i="5"/>
  <c r="CL51" i="5"/>
  <c r="CL52" i="5"/>
  <c r="CL53" i="5"/>
  <c r="CL54" i="5"/>
  <c r="CL55" i="5"/>
  <c r="CL56" i="5"/>
  <c r="CL57" i="5"/>
  <c r="CL58" i="5"/>
  <c r="CL59" i="5"/>
  <c r="CL60" i="5"/>
  <c r="CL61" i="5"/>
  <c r="CL62" i="5"/>
  <c r="CL63" i="5"/>
  <c r="CL64" i="5"/>
  <c r="CL65" i="5"/>
  <c r="CL66" i="5"/>
  <c r="CL67" i="5"/>
  <c r="CL68" i="5"/>
  <c r="CL69" i="5"/>
  <c r="CL70" i="5"/>
  <c r="CL71" i="5"/>
  <c r="CL72" i="5"/>
  <c r="CL73" i="5"/>
  <c r="CL74" i="5"/>
  <c r="CL75" i="5"/>
  <c r="CL76" i="5"/>
  <c r="CL77" i="5"/>
  <c r="CL78" i="5"/>
  <c r="CL79" i="5"/>
  <c r="CL80" i="5"/>
  <c r="CL81" i="5"/>
  <c r="CL82" i="5"/>
  <c r="CL83" i="5"/>
  <c r="CL84" i="5"/>
  <c r="CL85" i="5"/>
  <c r="CL86" i="5"/>
  <c r="CL87" i="5"/>
  <c r="CL88" i="5"/>
  <c r="CL89" i="5"/>
  <c r="CL90" i="5"/>
  <c r="CL91" i="5"/>
  <c r="CL92" i="5"/>
  <c r="CL93" i="5"/>
  <c r="CL94" i="5"/>
  <c r="CL95" i="5"/>
  <c r="CL96" i="5"/>
  <c r="CL97" i="5"/>
  <c r="CL98" i="5"/>
  <c r="CL99" i="5"/>
  <c r="CL100" i="5"/>
  <c r="CL101" i="5"/>
  <c r="CL102" i="5"/>
  <c r="CL103" i="5"/>
  <c r="CL104" i="5"/>
  <c r="CL105" i="5"/>
  <c r="CL106" i="5"/>
  <c r="CL107" i="5"/>
  <c r="CL108" i="5"/>
  <c r="CL109" i="5"/>
  <c r="CL110" i="5"/>
  <c r="CL111" i="5"/>
  <c r="CL112" i="5"/>
  <c r="CL113" i="5"/>
  <c r="CL114" i="5"/>
  <c r="CL115" i="5"/>
  <c r="CL116" i="5"/>
  <c r="CL117" i="5"/>
  <c r="CL118" i="5"/>
  <c r="CL119" i="5"/>
  <c r="CL120" i="5"/>
  <c r="CL121" i="5"/>
  <c r="CL122" i="5"/>
  <c r="CL123" i="5"/>
  <c r="CL124" i="5"/>
  <c r="CL125" i="5"/>
  <c r="CL126" i="5"/>
  <c r="CL127" i="5"/>
  <c r="CL128" i="5"/>
  <c r="CL129" i="5"/>
  <c r="CL130" i="5"/>
  <c r="CL131" i="5"/>
  <c r="CL132" i="5"/>
  <c r="CL133" i="5"/>
  <c r="CL134" i="5"/>
  <c r="CL135" i="5"/>
  <c r="CL136" i="5"/>
  <c r="CL137" i="5"/>
  <c r="CL138" i="5"/>
  <c r="CL139" i="5"/>
  <c r="CL140" i="5"/>
  <c r="CL141" i="5"/>
  <c r="CL142" i="5"/>
  <c r="CL143" i="5"/>
  <c r="CL144" i="5"/>
  <c r="CL145" i="5"/>
  <c r="CL146" i="5"/>
  <c r="CL147" i="5"/>
  <c r="CL148" i="5"/>
  <c r="CL149" i="5"/>
  <c r="CL150" i="5"/>
  <c r="CL151" i="5"/>
  <c r="CL152" i="5"/>
  <c r="CL153" i="5"/>
  <c r="CL154" i="5"/>
  <c r="CL155" i="5"/>
  <c r="CL156" i="5"/>
  <c r="CL157" i="5"/>
  <c r="CL158" i="5"/>
  <c r="CL159" i="5"/>
  <c r="CL160" i="5"/>
  <c r="CL161" i="5"/>
  <c r="CL162" i="5"/>
  <c r="CL163" i="5"/>
  <c r="CL164" i="5"/>
  <c r="CL165" i="5"/>
  <c r="CL166" i="5"/>
  <c r="CL167" i="5"/>
  <c r="CL168" i="5"/>
  <c r="CL169" i="5"/>
  <c r="CL170" i="5"/>
  <c r="CL171" i="5"/>
  <c r="CL172" i="5"/>
  <c r="CL173" i="5"/>
  <c r="CL174" i="5"/>
  <c r="CL175" i="5"/>
  <c r="CL176" i="5"/>
  <c r="CL177" i="5"/>
  <c r="CL178" i="5"/>
  <c r="CL179" i="5"/>
  <c r="CL180" i="5"/>
  <c r="CL181" i="5"/>
  <c r="CL182" i="5"/>
  <c r="CL183" i="5"/>
  <c r="CL184" i="5"/>
  <c r="CL185" i="5"/>
  <c r="CL186" i="5"/>
  <c r="CL187" i="5"/>
  <c r="CL188" i="5"/>
  <c r="CL189" i="5"/>
  <c r="CL190" i="5"/>
  <c r="CL191" i="5"/>
  <c r="CL192" i="5"/>
  <c r="CL193" i="5"/>
  <c r="CL194" i="5"/>
  <c r="CL195" i="5"/>
  <c r="CL196" i="5"/>
  <c r="CL197" i="5"/>
  <c r="CL198" i="5"/>
  <c r="CL199" i="5"/>
  <c r="CL200" i="5"/>
  <c r="CL201" i="5"/>
  <c r="I29" i="7"/>
  <c r="L38" i="7"/>
  <c r="CM2" i="5"/>
  <c r="CM3" i="5"/>
  <c r="CM4" i="5"/>
  <c r="CM5" i="5"/>
  <c r="CM6" i="5"/>
  <c r="CM7" i="5"/>
  <c r="CM8" i="5"/>
  <c r="CM9" i="5"/>
  <c r="CM10" i="5"/>
  <c r="CM11" i="5"/>
  <c r="CM12" i="5"/>
  <c r="CM13" i="5"/>
  <c r="CM14" i="5"/>
  <c r="CM15" i="5"/>
  <c r="CM16" i="5"/>
  <c r="CM17" i="5"/>
  <c r="CM18" i="5"/>
  <c r="CM19" i="5"/>
  <c r="CM20" i="5"/>
  <c r="CM21" i="5"/>
  <c r="CM22" i="5"/>
  <c r="CM23" i="5"/>
  <c r="CM24" i="5"/>
  <c r="CM25" i="5"/>
  <c r="CM26" i="5"/>
  <c r="CM27" i="5"/>
  <c r="CM28" i="5"/>
  <c r="CM29" i="5"/>
  <c r="CM30" i="5"/>
  <c r="CM31" i="5"/>
  <c r="CM32" i="5"/>
  <c r="CM33" i="5"/>
  <c r="CM34" i="5"/>
  <c r="CM35" i="5"/>
  <c r="CM36" i="5"/>
  <c r="CM37" i="5"/>
  <c r="CM38" i="5"/>
  <c r="CM39" i="5"/>
  <c r="CM40" i="5"/>
  <c r="CM41" i="5"/>
  <c r="CM42" i="5"/>
  <c r="CM43" i="5"/>
  <c r="CM44" i="5"/>
  <c r="CM45" i="5"/>
  <c r="CM46" i="5"/>
  <c r="CM47" i="5"/>
  <c r="CM48" i="5"/>
  <c r="CM49" i="5"/>
  <c r="CM50" i="5"/>
  <c r="CM51" i="5"/>
  <c r="CM52" i="5"/>
  <c r="CM53" i="5"/>
  <c r="CM54" i="5"/>
  <c r="CM55" i="5"/>
  <c r="CM56" i="5"/>
  <c r="CM57" i="5"/>
  <c r="CM58" i="5"/>
  <c r="CM59" i="5"/>
  <c r="CM60" i="5"/>
  <c r="CM61" i="5"/>
  <c r="CM62" i="5"/>
  <c r="CM63" i="5"/>
  <c r="CM64" i="5"/>
  <c r="CM65" i="5"/>
  <c r="CM66" i="5"/>
  <c r="CM67" i="5"/>
  <c r="CM68" i="5"/>
  <c r="CM69" i="5"/>
  <c r="CM70" i="5"/>
  <c r="CM71" i="5"/>
  <c r="CM72" i="5"/>
  <c r="CM73" i="5"/>
  <c r="CM74" i="5"/>
  <c r="CM75" i="5"/>
  <c r="CM76" i="5"/>
  <c r="CM77" i="5"/>
  <c r="CM78" i="5"/>
  <c r="CM79" i="5"/>
  <c r="CM80" i="5"/>
  <c r="CM81" i="5"/>
  <c r="CM82" i="5"/>
  <c r="CM83" i="5"/>
  <c r="CM84" i="5"/>
  <c r="CM85" i="5"/>
  <c r="CM86" i="5"/>
  <c r="CM87" i="5"/>
  <c r="CM88" i="5"/>
  <c r="CM89" i="5"/>
  <c r="CM90" i="5"/>
  <c r="CM91" i="5"/>
  <c r="CM92" i="5"/>
  <c r="CM93" i="5"/>
  <c r="CM94" i="5"/>
  <c r="CM95" i="5"/>
  <c r="CM96" i="5"/>
  <c r="CM97" i="5"/>
  <c r="CM98" i="5"/>
  <c r="CM99" i="5"/>
  <c r="CM100" i="5"/>
  <c r="CM101" i="5"/>
  <c r="CM102" i="5"/>
  <c r="CM103" i="5"/>
  <c r="CM104" i="5"/>
  <c r="CM105" i="5"/>
  <c r="CM106" i="5"/>
  <c r="CM107" i="5"/>
  <c r="CM108" i="5"/>
  <c r="CM109" i="5"/>
  <c r="CM110" i="5"/>
  <c r="CM111" i="5"/>
  <c r="CM112" i="5"/>
  <c r="CM113" i="5"/>
  <c r="CM114" i="5"/>
  <c r="CM115" i="5"/>
  <c r="CM116" i="5"/>
  <c r="CM117" i="5"/>
  <c r="CM118" i="5"/>
  <c r="CM119" i="5"/>
  <c r="CM120" i="5"/>
  <c r="CM121" i="5"/>
  <c r="CM122" i="5"/>
  <c r="CM123" i="5"/>
  <c r="CM124" i="5"/>
  <c r="CM125" i="5"/>
  <c r="CM126" i="5"/>
  <c r="CM127" i="5"/>
  <c r="CM128" i="5"/>
  <c r="CM129" i="5"/>
  <c r="CM130" i="5"/>
  <c r="CM131" i="5"/>
  <c r="CM132" i="5"/>
  <c r="CM133" i="5"/>
  <c r="CM134" i="5"/>
  <c r="CM135" i="5"/>
  <c r="CM136" i="5"/>
  <c r="CM137" i="5"/>
  <c r="CM138" i="5"/>
  <c r="CM139" i="5"/>
  <c r="CM140" i="5"/>
  <c r="CM141" i="5"/>
  <c r="CM142" i="5"/>
  <c r="CM143" i="5"/>
  <c r="CM144" i="5"/>
  <c r="CM145" i="5"/>
  <c r="CM146" i="5"/>
  <c r="CM147" i="5"/>
  <c r="CM148" i="5"/>
  <c r="CM149" i="5"/>
  <c r="CM150" i="5"/>
  <c r="CM151" i="5"/>
  <c r="CM152" i="5"/>
  <c r="CM153" i="5"/>
  <c r="CM154" i="5"/>
  <c r="CM155" i="5"/>
  <c r="CM156" i="5"/>
  <c r="CM157" i="5"/>
  <c r="CM158" i="5"/>
  <c r="CM159" i="5"/>
  <c r="CM160" i="5"/>
  <c r="CM161" i="5"/>
  <c r="CM162" i="5"/>
  <c r="CM163" i="5"/>
  <c r="CM164" i="5"/>
  <c r="CM165" i="5"/>
  <c r="CM166" i="5"/>
  <c r="CM167" i="5"/>
  <c r="CM168" i="5"/>
  <c r="CM169" i="5"/>
  <c r="CM170" i="5"/>
  <c r="CM171" i="5"/>
  <c r="CM172" i="5"/>
  <c r="CM173" i="5"/>
  <c r="CM174" i="5"/>
  <c r="CM175" i="5"/>
  <c r="CM176" i="5"/>
  <c r="CM177" i="5"/>
  <c r="CM178" i="5"/>
  <c r="CM179" i="5"/>
  <c r="CM180" i="5"/>
  <c r="CM181" i="5"/>
  <c r="CM182" i="5"/>
  <c r="CM183" i="5"/>
  <c r="CM184" i="5"/>
  <c r="CM185" i="5"/>
  <c r="CM186" i="5"/>
  <c r="CM187" i="5"/>
  <c r="CM188" i="5"/>
  <c r="CM189" i="5"/>
  <c r="CM190" i="5"/>
  <c r="CM191" i="5"/>
  <c r="CM192" i="5"/>
  <c r="CM193" i="5"/>
  <c r="CM194" i="5"/>
  <c r="CM195" i="5"/>
  <c r="CM196" i="5"/>
  <c r="CM197" i="5"/>
  <c r="CM198" i="5"/>
  <c r="CM199" i="5"/>
  <c r="CM200" i="5"/>
  <c r="CM201" i="5"/>
  <c r="DC2" i="5"/>
  <c r="DD2" i="5"/>
  <c r="DC3" i="5"/>
  <c r="DD3" i="5"/>
  <c r="DC4" i="5"/>
  <c r="DD4" i="5"/>
  <c r="DC5" i="5"/>
  <c r="DD5" i="5"/>
  <c r="DC6" i="5"/>
  <c r="DD6" i="5"/>
  <c r="DC7" i="5"/>
  <c r="DD7" i="5"/>
  <c r="DC8" i="5"/>
  <c r="DD8" i="5"/>
  <c r="DC9" i="5"/>
  <c r="DD9" i="5"/>
  <c r="DC10" i="5"/>
  <c r="DD10" i="5"/>
  <c r="DC11" i="5"/>
  <c r="DD11" i="5"/>
  <c r="DC12" i="5"/>
  <c r="DD12" i="5"/>
  <c r="DC13" i="5"/>
  <c r="DD13" i="5"/>
  <c r="DD14" i="5"/>
  <c r="DD15" i="5"/>
  <c r="DD16" i="5"/>
  <c r="DD17" i="5"/>
  <c r="DD18" i="5"/>
  <c r="DD19" i="5"/>
  <c r="DD20" i="5"/>
  <c r="DD21" i="5"/>
  <c r="DD22" i="5"/>
  <c r="DD23" i="5"/>
  <c r="DD24" i="5"/>
  <c r="DD25" i="5"/>
  <c r="DD26" i="5"/>
  <c r="DD27" i="5"/>
  <c r="DD28" i="5"/>
  <c r="DD29" i="5"/>
  <c r="DD30" i="5"/>
  <c r="DD31" i="5"/>
  <c r="DD32" i="5"/>
  <c r="DD33" i="5"/>
  <c r="DD34" i="5"/>
  <c r="DD35" i="5"/>
  <c r="DD36" i="5"/>
  <c r="DD37" i="5"/>
  <c r="DD38" i="5"/>
  <c r="DD39" i="5"/>
  <c r="DD40" i="5"/>
  <c r="DD41" i="5"/>
  <c r="DD42" i="5"/>
  <c r="DD43" i="5"/>
  <c r="DD44" i="5"/>
  <c r="DD45" i="5"/>
  <c r="DD46" i="5"/>
  <c r="DD47" i="5"/>
  <c r="DD48" i="5"/>
  <c r="DD49" i="5"/>
  <c r="DD50" i="5"/>
  <c r="DD51" i="5"/>
  <c r="DD52" i="5"/>
  <c r="DD53" i="5"/>
  <c r="DD54" i="5"/>
  <c r="DD55" i="5"/>
  <c r="DD56" i="5"/>
  <c r="DD57" i="5"/>
  <c r="DD58" i="5"/>
  <c r="DD59" i="5"/>
  <c r="DD60" i="5"/>
  <c r="DD61" i="5"/>
  <c r="DD62" i="5"/>
  <c r="DD63" i="5"/>
  <c r="DD64" i="5"/>
  <c r="DD65" i="5"/>
  <c r="DD66" i="5"/>
  <c r="DD67" i="5"/>
  <c r="DD68" i="5"/>
  <c r="DD69" i="5"/>
  <c r="DD70" i="5"/>
  <c r="DD71" i="5"/>
  <c r="DD72" i="5"/>
  <c r="DD73" i="5"/>
  <c r="DD74" i="5"/>
  <c r="DD75" i="5"/>
  <c r="DD76" i="5"/>
  <c r="DD77" i="5"/>
  <c r="DD78" i="5"/>
  <c r="DD79" i="5"/>
  <c r="DD80" i="5"/>
  <c r="DD81" i="5"/>
  <c r="DD82" i="5"/>
  <c r="DD83" i="5"/>
  <c r="DD84" i="5"/>
  <c r="DD85" i="5"/>
  <c r="DD86" i="5"/>
  <c r="DD87" i="5"/>
  <c r="DD88" i="5"/>
  <c r="DD89" i="5"/>
  <c r="DD90" i="5"/>
  <c r="DD91" i="5"/>
  <c r="DD92" i="5"/>
  <c r="DD93" i="5"/>
  <c r="DD94" i="5"/>
  <c r="DD95" i="5"/>
  <c r="DD96" i="5"/>
  <c r="DD97" i="5"/>
  <c r="DD98" i="5"/>
  <c r="DD99" i="5"/>
  <c r="DD100" i="5"/>
  <c r="DD101" i="5"/>
  <c r="DD102" i="5"/>
  <c r="DD103" i="5"/>
  <c r="DD104" i="5"/>
  <c r="DD105" i="5"/>
  <c r="DD106" i="5"/>
  <c r="DD107" i="5"/>
  <c r="DD108" i="5"/>
  <c r="DD109" i="5"/>
  <c r="DD110" i="5"/>
  <c r="DD111" i="5"/>
  <c r="DD112" i="5"/>
  <c r="DD113" i="5"/>
  <c r="DD114" i="5"/>
  <c r="DD115" i="5"/>
  <c r="DD116" i="5"/>
  <c r="DD117" i="5"/>
  <c r="DD118" i="5"/>
  <c r="DD119" i="5"/>
  <c r="DD120" i="5"/>
  <c r="DD121" i="5"/>
  <c r="DD122" i="5"/>
  <c r="DD123" i="5"/>
  <c r="DD124" i="5"/>
  <c r="DD125" i="5"/>
  <c r="DD126" i="5"/>
  <c r="DD127" i="5"/>
  <c r="DD128" i="5"/>
  <c r="DD129" i="5"/>
  <c r="DD130" i="5"/>
  <c r="DD131" i="5"/>
  <c r="DD132" i="5"/>
  <c r="DD133" i="5"/>
  <c r="DD134" i="5"/>
  <c r="DD135" i="5"/>
  <c r="DD136" i="5"/>
  <c r="DD137" i="5"/>
  <c r="DD138" i="5"/>
  <c r="DD139" i="5"/>
  <c r="DD140" i="5"/>
  <c r="DD141" i="5"/>
  <c r="DD142" i="5"/>
  <c r="DD143" i="5"/>
  <c r="DD144" i="5"/>
  <c r="DD145" i="5"/>
  <c r="DD146" i="5"/>
  <c r="DD147" i="5"/>
  <c r="DD148" i="5"/>
  <c r="DD149" i="5"/>
  <c r="DD150" i="5"/>
  <c r="DD151" i="5"/>
  <c r="DD152" i="5"/>
  <c r="DD153" i="5"/>
  <c r="DD154" i="5"/>
  <c r="DD155" i="5"/>
  <c r="DD156" i="5"/>
  <c r="DD157" i="5"/>
  <c r="DD158" i="5"/>
  <c r="DD159" i="5"/>
  <c r="DD160" i="5"/>
  <c r="DD161" i="5"/>
  <c r="DD162" i="5"/>
  <c r="DD163" i="5"/>
  <c r="DD164" i="5"/>
  <c r="DD165" i="5"/>
  <c r="DD166" i="5"/>
  <c r="DD167" i="5"/>
  <c r="DD168" i="5"/>
  <c r="DD169" i="5"/>
  <c r="DD170" i="5"/>
  <c r="DD171" i="5"/>
  <c r="DD172" i="5"/>
  <c r="DD173" i="5"/>
  <c r="DD174" i="5"/>
  <c r="DD175" i="5"/>
  <c r="DD176" i="5"/>
  <c r="DD177" i="5"/>
  <c r="DD178" i="5"/>
  <c r="DD179" i="5"/>
  <c r="DD180" i="5"/>
  <c r="DD181" i="5"/>
  <c r="DD182" i="5"/>
  <c r="DD183" i="5"/>
  <c r="DD184" i="5"/>
  <c r="DD185" i="5"/>
  <c r="DD186" i="5"/>
  <c r="DD187" i="5"/>
  <c r="DD188" i="5"/>
  <c r="DD189" i="5"/>
  <c r="DD190" i="5"/>
  <c r="DD191" i="5"/>
  <c r="DD192" i="5"/>
  <c r="DD193" i="5"/>
  <c r="DD194" i="5"/>
  <c r="DD195" i="5"/>
  <c r="DD196" i="5"/>
  <c r="DD197" i="5"/>
  <c r="DD198" i="5"/>
  <c r="DD199" i="5"/>
  <c r="DD200" i="5"/>
  <c r="DD201" i="5"/>
  <c r="CQ2" i="5"/>
  <c r="CR2" i="5"/>
  <c r="CQ3" i="5"/>
  <c r="CR3" i="5"/>
  <c r="CQ4" i="5"/>
  <c r="CR4" i="5"/>
  <c r="CQ5" i="5"/>
  <c r="CR5" i="5"/>
  <c r="CQ6" i="5"/>
  <c r="CR6" i="5"/>
  <c r="CQ7" i="5"/>
  <c r="CR7" i="5"/>
  <c r="CQ8" i="5"/>
  <c r="CR8" i="5"/>
  <c r="CQ9" i="5"/>
  <c r="CR9" i="5"/>
  <c r="CQ10" i="5"/>
  <c r="CR10" i="5"/>
  <c r="CQ11" i="5"/>
  <c r="CR11" i="5"/>
  <c r="CQ12" i="5"/>
  <c r="CR12" i="5"/>
  <c r="CQ13" i="5"/>
  <c r="CR13" i="5"/>
  <c r="CR14" i="5"/>
  <c r="CR15" i="5"/>
  <c r="CR16" i="5"/>
  <c r="CR17" i="5"/>
  <c r="CR18" i="5"/>
  <c r="CR19" i="5"/>
  <c r="CR20" i="5"/>
  <c r="CR21" i="5"/>
  <c r="CR22" i="5"/>
  <c r="CR23" i="5"/>
  <c r="CR24" i="5"/>
  <c r="CR25" i="5"/>
  <c r="CR26" i="5"/>
  <c r="CR27" i="5"/>
  <c r="CR28" i="5"/>
  <c r="CR29" i="5"/>
  <c r="CR30" i="5"/>
  <c r="CR31" i="5"/>
  <c r="CR32" i="5"/>
  <c r="CR33" i="5"/>
  <c r="CR34" i="5"/>
  <c r="CR35" i="5"/>
  <c r="CR36" i="5"/>
  <c r="CR37" i="5"/>
  <c r="CR38" i="5"/>
  <c r="CR39" i="5"/>
  <c r="CR40" i="5"/>
  <c r="CR41" i="5"/>
  <c r="CR42" i="5"/>
  <c r="CR43" i="5"/>
  <c r="CR44" i="5"/>
  <c r="CR45" i="5"/>
  <c r="CR46" i="5"/>
  <c r="CR47" i="5"/>
  <c r="CR48" i="5"/>
  <c r="CR49" i="5"/>
  <c r="CR50" i="5"/>
  <c r="CR51" i="5"/>
  <c r="CR52" i="5"/>
  <c r="CR53" i="5"/>
  <c r="CR54" i="5"/>
  <c r="CR55" i="5"/>
  <c r="CR56" i="5"/>
  <c r="CR57" i="5"/>
  <c r="CR58" i="5"/>
  <c r="CR59" i="5"/>
  <c r="CR60" i="5"/>
  <c r="CR61" i="5"/>
  <c r="CR62" i="5"/>
  <c r="CR63" i="5"/>
  <c r="CR64" i="5"/>
  <c r="CR65" i="5"/>
  <c r="CR66" i="5"/>
  <c r="CR67" i="5"/>
  <c r="CR68" i="5"/>
  <c r="CR69" i="5"/>
  <c r="CR70" i="5"/>
  <c r="CR71" i="5"/>
  <c r="CR72" i="5"/>
  <c r="CR73" i="5"/>
  <c r="CR74" i="5"/>
  <c r="CR75" i="5"/>
  <c r="CR76" i="5"/>
  <c r="CR77" i="5"/>
  <c r="CR78" i="5"/>
  <c r="CR79" i="5"/>
  <c r="CR80" i="5"/>
  <c r="CR81" i="5"/>
  <c r="CR82" i="5"/>
  <c r="CR83" i="5"/>
  <c r="CR84" i="5"/>
  <c r="CR85" i="5"/>
  <c r="CR86" i="5"/>
  <c r="CR87" i="5"/>
  <c r="CR88" i="5"/>
  <c r="CR89" i="5"/>
  <c r="CR90" i="5"/>
  <c r="CR91" i="5"/>
  <c r="CR92" i="5"/>
  <c r="CR93" i="5"/>
  <c r="CR94" i="5"/>
  <c r="CR95" i="5"/>
  <c r="CR96" i="5"/>
  <c r="CR97" i="5"/>
  <c r="CR98" i="5"/>
  <c r="CR99" i="5"/>
  <c r="CR100" i="5"/>
  <c r="CR101" i="5"/>
  <c r="CR102" i="5"/>
  <c r="CR103" i="5"/>
  <c r="CR104" i="5"/>
  <c r="CR105" i="5"/>
  <c r="CR106" i="5"/>
  <c r="CR107" i="5"/>
  <c r="CR108" i="5"/>
  <c r="CR109" i="5"/>
  <c r="CR110" i="5"/>
  <c r="CR111" i="5"/>
  <c r="CR112" i="5"/>
  <c r="CR113" i="5"/>
  <c r="CR114" i="5"/>
  <c r="CR115" i="5"/>
  <c r="CR116" i="5"/>
  <c r="CR117" i="5"/>
  <c r="CR118" i="5"/>
  <c r="CR119" i="5"/>
  <c r="CR120" i="5"/>
  <c r="CR121" i="5"/>
  <c r="CR122" i="5"/>
  <c r="CR123" i="5"/>
  <c r="CR124" i="5"/>
  <c r="CR125" i="5"/>
  <c r="CR126" i="5"/>
  <c r="CR127" i="5"/>
  <c r="CR128" i="5"/>
  <c r="CR129" i="5"/>
  <c r="CR130" i="5"/>
  <c r="CR131" i="5"/>
  <c r="CR132" i="5"/>
  <c r="CR133" i="5"/>
  <c r="CR134" i="5"/>
  <c r="CR135" i="5"/>
  <c r="CR136" i="5"/>
  <c r="CR137" i="5"/>
  <c r="CR138" i="5"/>
  <c r="CR139" i="5"/>
  <c r="CR140" i="5"/>
  <c r="CR141" i="5"/>
  <c r="CR142" i="5"/>
  <c r="CR143" i="5"/>
  <c r="CR144" i="5"/>
  <c r="CR145" i="5"/>
  <c r="CR146" i="5"/>
  <c r="CR147" i="5"/>
  <c r="CR148" i="5"/>
  <c r="CR149" i="5"/>
  <c r="CR150" i="5"/>
  <c r="CR151" i="5"/>
  <c r="CR152" i="5"/>
  <c r="CR153" i="5"/>
  <c r="CR154" i="5"/>
  <c r="CR155" i="5"/>
  <c r="CR156" i="5"/>
  <c r="CR157" i="5"/>
  <c r="CR158" i="5"/>
  <c r="CR159" i="5"/>
  <c r="CR160" i="5"/>
  <c r="CR161" i="5"/>
  <c r="CR162" i="5"/>
  <c r="CR163" i="5"/>
  <c r="CR164" i="5"/>
  <c r="CR165" i="5"/>
  <c r="CR166" i="5"/>
  <c r="CR167" i="5"/>
  <c r="CR168" i="5"/>
  <c r="CR169" i="5"/>
  <c r="CR170" i="5"/>
  <c r="CR171" i="5"/>
  <c r="CR172" i="5"/>
  <c r="CR173" i="5"/>
  <c r="CR174" i="5"/>
  <c r="CR175" i="5"/>
  <c r="CR176" i="5"/>
  <c r="CR177" i="5"/>
  <c r="CR178" i="5"/>
  <c r="CR179" i="5"/>
  <c r="CR180" i="5"/>
  <c r="CR181" i="5"/>
  <c r="CR182" i="5"/>
  <c r="CR183" i="5"/>
  <c r="CR184" i="5"/>
  <c r="CR185" i="5"/>
  <c r="CR186" i="5"/>
  <c r="CR187" i="5"/>
  <c r="CR188" i="5"/>
  <c r="CR189" i="5"/>
  <c r="CR190" i="5"/>
  <c r="CR191" i="5"/>
  <c r="CR192" i="5"/>
  <c r="CR193" i="5"/>
  <c r="CR194" i="5"/>
  <c r="CR195" i="5"/>
  <c r="CR196" i="5"/>
  <c r="CR197" i="5"/>
  <c r="CR198" i="5"/>
  <c r="CR199" i="5"/>
  <c r="CR200" i="5"/>
  <c r="CR201" i="5"/>
  <c r="DN7" i="5"/>
  <c r="DE2" i="5"/>
  <c r="DE3" i="5"/>
  <c r="DE4" i="5"/>
  <c r="DE5" i="5"/>
  <c r="DE6" i="5"/>
  <c r="DE7" i="5"/>
  <c r="DE8" i="5"/>
  <c r="DE9" i="5"/>
  <c r="DE10" i="5"/>
  <c r="DE11" i="5"/>
  <c r="DE12" i="5"/>
  <c r="DE13" i="5"/>
  <c r="DE14" i="5"/>
  <c r="DE15" i="5"/>
  <c r="DE16" i="5"/>
  <c r="DE17" i="5"/>
  <c r="DE18" i="5"/>
  <c r="DE19" i="5"/>
  <c r="DE20" i="5"/>
  <c r="DE21" i="5"/>
  <c r="DE22" i="5"/>
  <c r="DE23" i="5"/>
  <c r="DE24" i="5"/>
  <c r="DE25" i="5"/>
  <c r="DE26" i="5"/>
  <c r="DE27" i="5"/>
  <c r="DE28" i="5"/>
  <c r="DE29" i="5"/>
  <c r="DE30" i="5"/>
  <c r="DE31" i="5"/>
  <c r="DE32" i="5"/>
  <c r="DE33" i="5"/>
  <c r="DE34" i="5"/>
  <c r="DE35" i="5"/>
  <c r="DE36" i="5"/>
  <c r="DE37" i="5"/>
  <c r="DE38" i="5"/>
  <c r="DE39" i="5"/>
  <c r="DE40" i="5"/>
  <c r="DE41" i="5"/>
  <c r="DE42" i="5"/>
  <c r="DE43" i="5"/>
  <c r="DE44" i="5"/>
  <c r="DE45" i="5"/>
  <c r="DE46" i="5"/>
  <c r="DE47" i="5"/>
  <c r="DE48" i="5"/>
  <c r="DE49" i="5"/>
  <c r="DE50" i="5"/>
  <c r="DE51" i="5"/>
  <c r="DE52" i="5"/>
  <c r="DE53" i="5"/>
  <c r="DE54" i="5"/>
  <c r="DE55" i="5"/>
  <c r="DE56" i="5"/>
  <c r="DE57" i="5"/>
  <c r="DE58" i="5"/>
  <c r="DE59" i="5"/>
  <c r="DE60" i="5"/>
  <c r="DE61" i="5"/>
  <c r="DE62" i="5"/>
  <c r="DE63" i="5"/>
  <c r="DE64" i="5"/>
  <c r="DE65" i="5"/>
  <c r="DE66" i="5"/>
  <c r="DE67" i="5"/>
  <c r="DE68" i="5"/>
  <c r="DE69" i="5"/>
  <c r="DE70" i="5"/>
  <c r="DE71" i="5"/>
  <c r="DE72" i="5"/>
  <c r="DE73" i="5"/>
  <c r="DE74" i="5"/>
  <c r="DE75" i="5"/>
  <c r="DE76" i="5"/>
  <c r="DE77" i="5"/>
  <c r="DE78" i="5"/>
  <c r="DE79" i="5"/>
  <c r="DE80" i="5"/>
  <c r="DE81" i="5"/>
  <c r="DE82" i="5"/>
  <c r="DE83" i="5"/>
  <c r="DE84" i="5"/>
  <c r="DE85" i="5"/>
  <c r="DE86" i="5"/>
  <c r="DE87" i="5"/>
  <c r="DE88" i="5"/>
  <c r="DE89" i="5"/>
  <c r="DE90" i="5"/>
  <c r="DE91" i="5"/>
  <c r="DE92" i="5"/>
  <c r="DE93" i="5"/>
  <c r="DE94" i="5"/>
  <c r="DE95" i="5"/>
  <c r="DE96" i="5"/>
  <c r="DE97" i="5"/>
  <c r="DE98" i="5"/>
  <c r="DE99" i="5"/>
  <c r="DE100" i="5"/>
  <c r="DE101" i="5"/>
  <c r="DE102" i="5"/>
  <c r="DE103" i="5"/>
  <c r="DE104" i="5"/>
  <c r="DE105" i="5"/>
  <c r="DE106" i="5"/>
  <c r="DE107" i="5"/>
  <c r="DE108" i="5"/>
  <c r="DE109" i="5"/>
  <c r="DE110" i="5"/>
  <c r="DE111" i="5"/>
  <c r="DE112" i="5"/>
  <c r="DE113" i="5"/>
  <c r="DE114" i="5"/>
  <c r="DE115" i="5"/>
  <c r="DE116" i="5"/>
  <c r="DE117" i="5"/>
  <c r="DE118" i="5"/>
  <c r="DE119" i="5"/>
  <c r="DE120" i="5"/>
  <c r="DE121" i="5"/>
  <c r="DE122" i="5"/>
  <c r="DE123" i="5"/>
  <c r="DE124" i="5"/>
  <c r="DE125" i="5"/>
  <c r="DE126" i="5"/>
  <c r="DE127" i="5"/>
  <c r="DE128" i="5"/>
  <c r="DE129" i="5"/>
  <c r="DE130" i="5"/>
  <c r="DE131" i="5"/>
  <c r="DE132" i="5"/>
  <c r="DE133" i="5"/>
  <c r="DE134" i="5"/>
  <c r="DE135" i="5"/>
  <c r="DE136" i="5"/>
  <c r="DE137" i="5"/>
  <c r="DE138" i="5"/>
  <c r="DE139" i="5"/>
  <c r="DE140" i="5"/>
  <c r="DE141" i="5"/>
  <c r="DE142" i="5"/>
  <c r="DE143" i="5"/>
  <c r="DE144" i="5"/>
  <c r="DE145" i="5"/>
  <c r="DE146" i="5"/>
  <c r="DE147" i="5"/>
  <c r="DE148" i="5"/>
  <c r="DE149" i="5"/>
  <c r="DE150" i="5"/>
  <c r="DE151" i="5"/>
  <c r="DE152" i="5"/>
  <c r="DE153" i="5"/>
  <c r="DE154" i="5"/>
  <c r="DE155" i="5"/>
  <c r="DE156" i="5"/>
  <c r="DE157" i="5"/>
  <c r="DE158" i="5"/>
  <c r="DE159" i="5"/>
  <c r="DE160" i="5"/>
  <c r="DE161" i="5"/>
  <c r="DE162" i="5"/>
  <c r="DE163" i="5"/>
  <c r="DE164" i="5"/>
  <c r="DE165" i="5"/>
  <c r="DE166" i="5"/>
  <c r="DE167" i="5"/>
  <c r="DE168" i="5"/>
  <c r="DE169" i="5"/>
  <c r="DE170" i="5"/>
  <c r="DE171" i="5"/>
  <c r="DE172" i="5"/>
  <c r="DE173" i="5"/>
  <c r="DE174" i="5"/>
  <c r="DE175" i="5"/>
  <c r="DE176" i="5"/>
  <c r="DE177" i="5"/>
  <c r="DE178" i="5"/>
  <c r="DE179" i="5"/>
  <c r="DE180" i="5"/>
  <c r="DE181" i="5"/>
  <c r="DE182" i="5"/>
  <c r="DE183" i="5"/>
  <c r="DE184" i="5"/>
  <c r="DE185" i="5"/>
  <c r="DE186" i="5"/>
  <c r="DE187" i="5"/>
  <c r="DE188" i="5"/>
  <c r="DE189" i="5"/>
  <c r="DE190" i="5"/>
  <c r="DE191" i="5"/>
  <c r="DE192" i="5"/>
  <c r="DE193" i="5"/>
  <c r="DE194" i="5"/>
  <c r="DE195" i="5"/>
  <c r="DE196" i="5"/>
  <c r="DE197" i="5"/>
  <c r="DE198" i="5"/>
  <c r="DE199" i="5"/>
  <c r="DE200" i="5"/>
  <c r="DE201" i="5"/>
  <c r="DN3" i="5"/>
  <c r="DF2" i="5"/>
  <c r="DG2" i="5"/>
  <c r="DF3" i="5"/>
  <c r="DG3" i="5"/>
  <c r="DF4" i="5"/>
  <c r="DG4" i="5"/>
  <c r="DF5" i="5"/>
  <c r="DG5" i="5"/>
  <c r="DF6" i="5"/>
  <c r="DG6" i="5"/>
  <c r="DF7" i="5"/>
  <c r="DG7" i="5"/>
  <c r="DF8" i="5"/>
  <c r="DG8" i="5"/>
  <c r="DF9" i="5"/>
  <c r="DG9" i="5"/>
  <c r="DF10" i="5"/>
  <c r="DG10" i="5"/>
  <c r="DF11" i="5"/>
  <c r="DG11" i="5"/>
  <c r="DF12" i="5"/>
  <c r="DG12" i="5"/>
  <c r="DF13" i="5"/>
  <c r="DG13" i="5"/>
  <c r="DF14" i="5"/>
  <c r="DG14" i="5"/>
  <c r="DF15" i="5"/>
  <c r="DG15" i="5"/>
  <c r="DF16" i="5"/>
  <c r="DG16" i="5"/>
  <c r="DF17" i="5"/>
  <c r="DG17" i="5"/>
  <c r="DF18" i="5"/>
  <c r="DG18" i="5"/>
  <c r="DF19" i="5"/>
  <c r="DG19" i="5"/>
  <c r="DF20" i="5"/>
  <c r="DG20" i="5"/>
  <c r="DF21" i="5"/>
  <c r="DG21" i="5"/>
  <c r="DF22" i="5"/>
  <c r="DG22" i="5"/>
  <c r="DF23" i="5"/>
  <c r="DG23" i="5"/>
  <c r="DF24" i="5"/>
  <c r="DG24" i="5"/>
  <c r="DF25" i="5"/>
  <c r="DG25" i="5"/>
  <c r="DF26" i="5"/>
  <c r="DG26" i="5"/>
  <c r="DF27" i="5"/>
  <c r="DG27" i="5"/>
  <c r="DF28" i="5"/>
  <c r="DG28" i="5"/>
  <c r="DF29" i="5"/>
  <c r="DG29" i="5"/>
  <c r="DF30" i="5"/>
  <c r="DG30" i="5"/>
  <c r="DF31" i="5"/>
  <c r="DG31" i="5"/>
  <c r="DF32" i="5"/>
  <c r="DG32" i="5"/>
  <c r="DF33" i="5"/>
  <c r="DG33" i="5"/>
  <c r="DF34" i="5"/>
  <c r="DG34" i="5"/>
  <c r="DF35" i="5"/>
  <c r="DG35" i="5"/>
  <c r="DF36" i="5"/>
  <c r="DG36" i="5"/>
  <c r="DF37" i="5"/>
  <c r="DG37" i="5"/>
  <c r="DF38" i="5"/>
  <c r="DG38" i="5"/>
  <c r="DF39" i="5"/>
  <c r="DG39" i="5"/>
  <c r="DF40" i="5"/>
  <c r="DG40" i="5"/>
  <c r="DF41" i="5"/>
  <c r="DG41" i="5"/>
  <c r="DF42" i="5"/>
  <c r="DG42" i="5"/>
  <c r="DF43" i="5"/>
  <c r="DG43" i="5"/>
  <c r="DF44" i="5"/>
  <c r="DG44" i="5"/>
  <c r="DF45" i="5"/>
  <c r="DG45" i="5"/>
  <c r="DF46" i="5"/>
  <c r="DG46" i="5"/>
  <c r="DF47" i="5"/>
  <c r="DG47" i="5"/>
  <c r="DF48" i="5"/>
  <c r="DG48" i="5"/>
  <c r="DF49" i="5"/>
  <c r="DG49" i="5"/>
  <c r="DF50" i="5"/>
  <c r="DG50" i="5"/>
  <c r="DF51" i="5"/>
  <c r="DG51" i="5"/>
  <c r="DF52" i="5"/>
  <c r="DG52" i="5"/>
  <c r="DF53" i="5"/>
  <c r="DG53" i="5"/>
  <c r="DF54" i="5"/>
  <c r="DG54" i="5"/>
  <c r="DF55" i="5"/>
  <c r="DG55" i="5"/>
  <c r="DF56" i="5"/>
  <c r="DG56" i="5"/>
  <c r="DF57" i="5"/>
  <c r="DG57" i="5"/>
  <c r="DF58" i="5"/>
  <c r="DG58" i="5"/>
  <c r="DF59" i="5"/>
  <c r="DG59" i="5"/>
  <c r="DF60" i="5"/>
  <c r="DG60" i="5"/>
  <c r="DF61" i="5"/>
  <c r="DG61" i="5"/>
  <c r="DF62" i="5"/>
  <c r="DG62" i="5"/>
  <c r="DF63" i="5"/>
  <c r="DG63" i="5"/>
  <c r="DF64" i="5"/>
  <c r="DG64" i="5"/>
  <c r="DF65" i="5"/>
  <c r="DG65" i="5"/>
  <c r="DF66" i="5"/>
  <c r="DG66" i="5"/>
  <c r="DF67" i="5"/>
  <c r="DG67" i="5"/>
  <c r="DF68" i="5"/>
  <c r="DG68" i="5"/>
  <c r="DF69" i="5"/>
  <c r="DG69" i="5"/>
  <c r="DF70" i="5"/>
  <c r="DG70" i="5"/>
  <c r="DF71" i="5"/>
  <c r="DG71" i="5"/>
  <c r="DF72" i="5"/>
  <c r="DG72" i="5"/>
  <c r="DF73" i="5"/>
  <c r="DG73" i="5"/>
  <c r="DF74" i="5"/>
  <c r="DG74" i="5"/>
  <c r="DF75" i="5"/>
  <c r="DG75" i="5"/>
  <c r="DF76" i="5"/>
  <c r="DG76" i="5"/>
  <c r="DF77" i="5"/>
  <c r="DG77" i="5"/>
  <c r="DF78" i="5"/>
  <c r="DG78" i="5"/>
  <c r="DF79" i="5"/>
  <c r="DG79" i="5"/>
  <c r="DF80" i="5"/>
  <c r="DG80" i="5"/>
  <c r="DF81" i="5"/>
  <c r="DG81" i="5"/>
  <c r="DF82" i="5"/>
  <c r="DG82" i="5"/>
  <c r="DF83" i="5"/>
  <c r="DG83" i="5"/>
  <c r="DF84" i="5"/>
  <c r="DG84" i="5"/>
  <c r="DF85" i="5"/>
  <c r="DG85" i="5"/>
  <c r="DF86" i="5"/>
  <c r="DG86" i="5"/>
  <c r="DF87" i="5"/>
  <c r="DG87" i="5"/>
  <c r="DF88" i="5"/>
  <c r="DG88" i="5"/>
  <c r="DF89" i="5"/>
  <c r="DG89" i="5"/>
  <c r="DF90" i="5"/>
  <c r="DG90" i="5"/>
  <c r="DF91" i="5"/>
  <c r="DG91" i="5"/>
  <c r="DF92" i="5"/>
  <c r="DG92" i="5"/>
  <c r="DF93" i="5"/>
  <c r="DG93" i="5"/>
  <c r="DF94" i="5"/>
  <c r="DG94" i="5"/>
  <c r="DF95" i="5"/>
  <c r="DG95" i="5"/>
  <c r="DF96" i="5"/>
  <c r="DG96" i="5"/>
  <c r="DF97" i="5"/>
  <c r="DG97" i="5"/>
  <c r="DF98" i="5"/>
  <c r="DG98" i="5"/>
  <c r="DF99" i="5"/>
  <c r="DG99" i="5"/>
  <c r="DF100" i="5"/>
  <c r="DG100" i="5"/>
  <c r="DF101" i="5"/>
  <c r="DG101" i="5"/>
  <c r="DF102" i="5"/>
  <c r="DG102" i="5"/>
  <c r="DF103" i="5"/>
  <c r="DG103" i="5"/>
  <c r="DF104" i="5"/>
  <c r="DG104" i="5"/>
  <c r="DF105" i="5"/>
  <c r="DG105" i="5"/>
  <c r="DF106" i="5"/>
  <c r="DG106" i="5"/>
  <c r="DF107" i="5"/>
  <c r="DG107" i="5"/>
  <c r="DF108" i="5"/>
  <c r="DG108" i="5"/>
  <c r="DF109" i="5"/>
  <c r="DG109" i="5"/>
  <c r="DF110" i="5"/>
  <c r="DG110" i="5"/>
  <c r="DF111" i="5"/>
  <c r="DG111" i="5"/>
  <c r="DF112" i="5"/>
  <c r="DG112" i="5"/>
  <c r="DF113" i="5"/>
  <c r="DG113" i="5"/>
  <c r="DF114" i="5"/>
  <c r="DG114" i="5"/>
  <c r="DF115" i="5"/>
  <c r="DG115" i="5"/>
  <c r="DF116" i="5"/>
  <c r="DG116" i="5"/>
  <c r="DF117" i="5"/>
  <c r="DG117" i="5"/>
  <c r="DF118" i="5"/>
  <c r="DG118" i="5"/>
  <c r="DF119" i="5"/>
  <c r="DG119" i="5"/>
  <c r="DF120" i="5"/>
  <c r="DG120" i="5"/>
  <c r="DF121" i="5"/>
  <c r="DG121" i="5"/>
  <c r="DF122" i="5"/>
  <c r="DG122" i="5"/>
  <c r="DF123" i="5"/>
  <c r="DG123" i="5"/>
  <c r="DF124" i="5"/>
  <c r="DG124" i="5"/>
  <c r="DF125" i="5"/>
  <c r="DG125" i="5"/>
  <c r="DF126" i="5"/>
  <c r="DG126" i="5"/>
  <c r="DF127" i="5"/>
  <c r="DG127" i="5"/>
  <c r="DF128" i="5"/>
  <c r="DG128" i="5"/>
  <c r="DF129" i="5"/>
  <c r="DG129" i="5"/>
  <c r="DF130" i="5"/>
  <c r="DG130" i="5"/>
  <c r="DF131" i="5"/>
  <c r="DG131" i="5"/>
  <c r="DF132" i="5"/>
  <c r="DG132" i="5"/>
  <c r="DF133" i="5"/>
  <c r="DG133" i="5"/>
  <c r="DF134" i="5"/>
  <c r="DG134" i="5"/>
  <c r="DF135" i="5"/>
  <c r="DG135" i="5"/>
  <c r="DF136" i="5"/>
  <c r="DG136" i="5"/>
  <c r="DF137" i="5"/>
  <c r="DG137" i="5"/>
  <c r="DF138" i="5"/>
  <c r="DG138" i="5"/>
  <c r="DF139" i="5"/>
  <c r="DG139" i="5"/>
  <c r="DF140" i="5"/>
  <c r="DG140" i="5"/>
  <c r="DF141" i="5"/>
  <c r="DG141" i="5"/>
  <c r="DF142" i="5"/>
  <c r="DG142" i="5"/>
  <c r="DF143" i="5"/>
  <c r="DG143" i="5"/>
  <c r="DF144" i="5"/>
  <c r="DG144" i="5"/>
  <c r="DF145" i="5"/>
  <c r="DG145" i="5"/>
  <c r="DF146" i="5"/>
  <c r="DG146" i="5"/>
  <c r="DF147" i="5"/>
  <c r="DG147" i="5"/>
  <c r="DF148" i="5"/>
  <c r="DG148" i="5"/>
  <c r="DF149" i="5"/>
  <c r="DG149" i="5"/>
  <c r="DF150" i="5"/>
  <c r="DG150" i="5"/>
  <c r="DF151" i="5"/>
  <c r="DG151" i="5"/>
  <c r="DF152" i="5"/>
  <c r="DG152" i="5"/>
  <c r="DF153" i="5"/>
  <c r="DG153" i="5"/>
  <c r="DF154" i="5"/>
  <c r="DG154" i="5"/>
  <c r="DF155" i="5"/>
  <c r="DG155" i="5"/>
  <c r="DF156" i="5"/>
  <c r="DG156" i="5"/>
  <c r="DF157" i="5"/>
  <c r="DG157" i="5"/>
  <c r="DF158" i="5"/>
  <c r="DG158" i="5"/>
  <c r="DF159" i="5"/>
  <c r="DG159" i="5"/>
  <c r="DF160" i="5"/>
  <c r="DG160" i="5"/>
  <c r="DF161" i="5"/>
  <c r="DG161" i="5"/>
  <c r="DF162" i="5"/>
  <c r="DG162" i="5"/>
  <c r="DF163" i="5"/>
  <c r="DG163" i="5"/>
  <c r="DF164" i="5"/>
  <c r="DG164" i="5"/>
  <c r="DF165" i="5"/>
  <c r="DG165" i="5"/>
  <c r="DF166" i="5"/>
  <c r="DG166" i="5"/>
  <c r="DF167" i="5"/>
  <c r="DG167" i="5"/>
  <c r="DF168" i="5"/>
  <c r="DG168" i="5"/>
  <c r="DF169" i="5"/>
  <c r="DG169" i="5"/>
  <c r="DF170" i="5"/>
  <c r="DG170" i="5"/>
  <c r="DF171" i="5"/>
  <c r="DG171" i="5"/>
  <c r="DF172" i="5"/>
  <c r="DG172" i="5"/>
  <c r="DF173" i="5"/>
  <c r="DG173" i="5"/>
  <c r="DF174" i="5"/>
  <c r="DG174" i="5"/>
  <c r="DF175" i="5"/>
  <c r="DG175" i="5"/>
  <c r="DF176" i="5"/>
  <c r="DG176" i="5"/>
  <c r="DF177" i="5"/>
  <c r="DG177" i="5"/>
  <c r="DF178" i="5"/>
  <c r="DG178" i="5"/>
  <c r="DF179" i="5"/>
  <c r="DG179" i="5"/>
  <c r="DF180" i="5"/>
  <c r="DG180" i="5"/>
  <c r="DF181" i="5"/>
  <c r="DG181" i="5"/>
  <c r="DF182" i="5"/>
  <c r="DG182" i="5"/>
  <c r="DF183" i="5"/>
  <c r="DG183" i="5"/>
  <c r="DF184" i="5"/>
  <c r="DG184" i="5"/>
  <c r="DF185" i="5"/>
  <c r="DG185" i="5"/>
  <c r="DF186" i="5"/>
  <c r="DG186" i="5"/>
  <c r="DF187" i="5"/>
  <c r="DG187" i="5"/>
  <c r="DF188" i="5"/>
  <c r="DG188" i="5"/>
  <c r="DF189" i="5"/>
  <c r="DG189" i="5"/>
  <c r="DF190" i="5"/>
  <c r="DG190" i="5"/>
  <c r="DF191" i="5"/>
  <c r="DG191" i="5"/>
  <c r="DF192" i="5"/>
  <c r="DG192" i="5"/>
  <c r="DF193" i="5"/>
  <c r="DG193" i="5"/>
  <c r="DF194" i="5"/>
  <c r="DG194" i="5"/>
  <c r="DF195" i="5"/>
  <c r="DG195" i="5"/>
  <c r="DF196" i="5"/>
  <c r="DG196" i="5"/>
  <c r="DF197" i="5"/>
  <c r="DG197" i="5"/>
  <c r="DF198" i="5"/>
  <c r="DG198" i="5"/>
  <c r="DF199" i="5"/>
  <c r="DG199" i="5"/>
  <c r="DF200" i="5"/>
  <c r="DG200" i="5"/>
  <c r="DF201" i="5"/>
  <c r="DG201" i="5"/>
  <c r="CS2" i="5"/>
  <c r="CS3" i="5"/>
  <c r="CS4" i="5"/>
  <c r="CS5" i="5"/>
  <c r="CS6" i="5"/>
  <c r="CS7" i="5"/>
  <c r="CS8" i="5"/>
  <c r="CS9" i="5"/>
  <c r="CS10" i="5"/>
  <c r="CS11" i="5"/>
  <c r="CS12" i="5"/>
  <c r="CS13" i="5"/>
  <c r="CS14" i="5"/>
  <c r="CS15" i="5"/>
  <c r="CS16" i="5"/>
  <c r="CS17" i="5"/>
  <c r="CS18" i="5"/>
  <c r="CS19" i="5"/>
  <c r="CS20" i="5"/>
  <c r="CS21" i="5"/>
  <c r="CS22" i="5"/>
  <c r="CS23" i="5"/>
  <c r="CS24" i="5"/>
  <c r="CS25" i="5"/>
  <c r="CS26" i="5"/>
  <c r="CS27" i="5"/>
  <c r="CS28" i="5"/>
  <c r="CS29" i="5"/>
  <c r="CS30" i="5"/>
  <c r="CS31" i="5"/>
  <c r="CS32" i="5"/>
  <c r="CS33" i="5"/>
  <c r="CS34" i="5"/>
  <c r="CS35" i="5"/>
  <c r="CS36" i="5"/>
  <c r="CS37" i="5"/>
  <c r="CS38" i="5"/>
  <c r="CS39" i="5"/>
  <c r="CS40" i="5"/>
  <c r="CS41" i="5"/>
  <c r="CS42" i="5"/>
  <c r="CS43" i="5"/>
  <c r="CS44" i="5"/>
  <c r="CS45" i="5"/>
  <c r="CS46" i="5"/>
  <c r="CS47" i="5"/>
  <c r="CS48" i="5"/>
  <c r="CS49" i="5"/>
  <c r="CS50" i="5"/>
  <c r="CS51" i="5"/>
  <c r="CS52" i="5"/>
  <c r="CS53" i="5"/>
  <c r="CS54" i="5"/>
  <c r="CS55" i="5"/>
  <c r="CS56" i="5"/>
  <c r="CS57" i="5"/>
  <c r="CS58" i="5"/>
  <c r="CS59" i="5"/>
  <c r="CS60" i="5"/>
  <c r="CS61" i="5"/>
  <c r="CS62" i="5"/>
  <c r="CS63" i="5"/>
  <c r="CS64" i="5"/>
  <c r="CS65" i="5"/>
  <c r="CS66" i="5"/>
  <c r="CS67" i="5"/>
  <c r="CS68" i="5"/>
  <c r="CS69" i="5"/>
  <c r="CS70" i="5"/>
  <c r="CS71" i="5"/>
  <c r="CS72" i="5"/>
  <c r="CS73" i="5"/>
  <c r="CS74" i="5"/>
  <c r="CS75" i="5"/>
  <c r="CS76" i="5"/>
  <c r="CS77" i="5"/>
  <c r="CS78" i="5"/>
  <c r="CS79" i="5"/>
  <c r="CS80" i="5"/>
  <c r="CS81" i="5"/>
  <c r="CS82" i="5"/>
  <c r="CS83" i="5"/>
  <c r="CS84" i="5"/>
  <c r="CS85" i="5"/>
  <c r="CS86" i="5"/>
  <c r="CS87" i="5"/>
  <c r="CS88" i="5"/>
  <c r="CS89" i="5"/>
  <c r="CS90" i="5"/>
  <c r="CS91" i="5"/>
  <c r="CS92" i="5"/>
  <c r="CS93" i="5"/>
  <c r="CS94" i="5"/>
  <c r="CS95" i="5"/>
  <c r="CS96" i="5"/>
  <c r="CS97" i="5"/>
  <c r="CS98" i="5"/>
  <c r="CS99" i="5"/>
  <c r="CS100" i="5"/>
  <c r="CS101" i="5"/>
  <c r="CS102" i="5"/>
  <c r="CS103" i="5"/>
  <c r="CS104" i="5"/>
  <c r="CS105" i="5"/>
  <c r="CS106" i="5"/>
  <c r="CS107" i="5"/>
  <c r="CS108" i="5"/>
  <c r="CS109" i="5"/>
  <c r="CS110" i="5"/>
  <c r="CS111" i="5"/>
  <c r="CS112" i="5"/>
  <c r="CS113" i="5"/>
  <c r="CS114" i="5"/>
  <c r="CS115" i="5"/>
  <c r="CS116" i="5"/>
  <c r="CS117" i="5"/>
  <c r="CS118" i="5"/>
  <c r="CS119" i="5"/>
  <c r="CS120" i="5"/>
  <c r="CS121" i="5"/>
  <c r="CS122" i="5"/>
  <c r="CS123" i="5"/>
  <c r="CS124" i="5"/>
  <c r="CS125" i="5"/>
  <c r="CS126" i="5"/>
  <c r="CS127" i="5"/>
  <c r="CS128" i="5"/>
  <c r="CS129" i="5"/>
  <c r="CS130" i="5"/>
  <c r="CS131" i="5"/>
  <c r="CS132" i="5"/>
  <c r="CS133" i="5"/>
  <c r="CS134" i="5"/>
  <c r="CS135" i="5"/>
  <c r="CS136" i="5"/>
  <c r="CS137" i="5"/>
  <c r="CS138" i="5"/>
  <c r="CS139" i="5"/>
  <c r="CS140" i="5"/>
  <c r="CS141" i="5"/>
  <c r="CS142" i="5"/>
  <c r="CS143" i="5"/>
  <c r="CS144" i="5"/>
  <c r="CS145" i="5"/>
  <c r="CS146" i="5"/>
  <c r="CS147" i="5"/>
  <c r="CS148" i="5"/>
  <c r="CS149" i="5"/>
  <c r="CS150" i="5"/>
  <c r="CS151" i="5"/>
  <c r="CS152" i="5"/>
  <c r="CS153" i="5"/>
  <c r="CS154" i="5"/>
  <c r="CS155" i="5"/>
  <c r="CS156" i="5"/>
  <c r="CS157" i="5"/>
  <c r="CS158" i="5"/>
  <c r="CS159" i="5"/>
  <c r="CS160" i="5"/>
  <c r="CS161" i="5"/>
  <c r="CS162" i="5"/>
  <c r="CS163" i="5"/>
  <c r="CS164" i="5"/>
  <c r="CS165" i="5"/>
  <c r="CS166" i="5"/>
  <c r="CS167" i="5"/>
  <c r="CS168" i="5"/>
  <c r="CS169" i="5"/>
  <c r="CS170" i="5"/>
  <c r="CS171" i="5"/>
  <c r="CS172" i="5"/>
  <c r="CS173" i="5"/>
  <c r="CS174" i="5"/>
  <c r="CS175" i="5"/>
  <c r="CS176" i="5"/>
  <c r="CS177" i="5"/>
  <c r="CS178" i="5"/>
  <c r="CS179" i="5"/>
  <c r="CS180" i="5"/>
  <c r="CS181" i="5"/>
  <c r="CS182" i="5"/>
  <c r="CS183" i="5"/>
  <c r="CS184" i="5"/>
  <c r="CS185" i="5"/>
  <c r="CS186" i="5"/>
  <c r="CS187" i="5"/>
  <c r="CS188" i="5"/>
  <c r="CS189" i="5"/>
  <c r="CS190" i="5"/>
  <c r="CS191" i="5"/>
  <c r="CS192" i="5"/>
  <c r="CS193" i="5"/>
  <c r="CS194" i="5"/>
  <c r="CS195" i="5"/>
  <c r="CS196" i="5"/>
  <c r="CS197" i="5"/>
  <c r="CS198" i="5"/>
  <c r="CS199" i="5"/>
  <c r="CS200" i="5"/>
  <c r="CS201" i="5"/>
  <c r="DN14" i="5"/>
  <c r="DH2" i="5"/>
  <c r="DH3" i="5"/>
  <c r="DH4" i="5"/>
  <c r="DH5" i="5"/>
  <c r="DH6" i="5"/>
  <c r="DH7" i="5"/>
  <c r="DH8" i="5"/>
  <c r="DH9" i="5"/>
  <c r="DH10" i="5"/>
  <c r="DH11" i="5"/>
  <c r="DH12" i="5"/>
  <c r="DH13" i="5"/>
  <c r="DH14" i="5"/>
  <c r="DH15" i="5"/>
  <c r="DH16" i="5"/>
  <c r="DH17" i="5"/>
  <c r="DH18" i="5"/>
  <c r="DH19" i="5"/>
  <c r="DH20" i="5"/>
  <c r="DH21" i="5"/>
  <c r="DH22" i="5"/>
  <c r="DH23" i="5"/>
  <c r="DH24" i="5"/>
  <c r="DH25" i="5"/>
  <c r="DH26" i="5"/>
  <c r="DH27" i="5"/>
  <c r="DH28" i="5"/>
  <c r="DH29" i="5"/>
  <c r="DH30" i="5"/>
  <c r="DH31" i="5"/>
  <c r="DH32" i="5"/>
  <c r="DH33" i="5"/>
  <c r="DH34" i="5"/>
  <c r="DH35" i="5"/>
  <c r="DH36" i="5"/>
  <c r="DH37" i="5"/>
  <c r="DH38" i="5"/>
  <c r="DH39" i="5"/>
  <c r="DH40" i="5"/>
  <c r="DH41" i="5"/>
  <c r="DH42" i="5"/>
  <c r="DH43" i="5"/>
  <c r="DH44" i="5"/>
  <c r="DH45" i="5"/>
  <c r="DH46" i="5"/>
  <c r="DH47" i="5"/>
  <c r="DH48" i="5"/>
  <c r="DH49" i="5"/>
  <c r="DH50" i="5"/>
  <c r="DH51" i="5"/>
  <c r="DH52" i="5"/>
  <c r="DH53" i="5"/>
  <c r="DH54" i="5"/>
  <c r="DH55" i="5"/>
  <c r="DH56" i="5"/>
  <c r="DH57" i="5"/>
  <c r="DH58" i="5"/>
  <c r="DH59" i="5"/>
  <c r="DH60" i="5"/>
  <c r="DH61" i="5"/>
  <c r="DH62" i="5"/>
  <c r="DH63" i="5"/>
  <c r="DH64" i="5"/>
  <c r="DH65" i="5"/>
  <c r="DH66" i="5"/>
  <c r="DH67" i="5"/>
  <c r="DH68" i="5"/>
  <c r="DH69" i="5"/>
  <c r="DH70" i="5"/>
  <c r="DH71" i="5"/>
  <c r="DH72" i="5"/>
  <c r="DH73" i="5"/>
  <c r="DH74" i="5"/>
  <c r="DH75" i="5"/>
  <c r="DH76" i="5"/>
  <c r="DH77" i="5"/>
  <c r="DH78" i="5"/>
  <c r="DH79" i="5"/>
  <c r="DH80" i="5"/>
  <c r="DH81" i="5"/>
  <c r="DH82" i="5"/>
  <c r="DH83" i="5"/>
  <c r="DH84" i="5"/>
  <c r="DH85" i="5"/>
  <c r="DH86" i="5"/>
  <c r="DH87" i="5"/>
  <c r="DH88" i="5"/>
  <c r="DH89" i="5"/>
  <c r="DH90" i="5"/>
  <c r="DH91" i="5"/>
  <c r="DH92" i="5"/>
  <c r="DH93" i="5"/>
  <c r="DH94" i="5"/>
  <c r="DH95" i="5"/>
  <c r="DH96" i="5"/>
  <c r="DH97" i="5"/>
  <c r="DH98" i="5"/>
  <c r="DH99" i="5"/>
  <c r="DH100" i="5"/>
  <c r="DH101" i="5"/>
  <c r="DH102" i="5"/>
  <c r="DH103" i="5"/>
  <c r="DH104" i="5"/>
  <c r="DH105" i="5"/>
  <c r="DH106" i="5"/>
  <c r="DH107" i="5"/>
  <c r="DH108" i="5"/>
  <c r="DH109" i="5"/>
  <c r="DH110" i="5"/>
  <c r="DH111" i="5"/>
  <c r="DH112" i="5"/>
  <c r="DH113" i="5"/>
  <c r="DH114" i="5"/>
  <c r="DH115" i="5"/>
  <c r="DH116" i="5"/>
  <c r="DH117" i="5"/>
  <c r="DH118" i="5"/>
  <c r="DH119" i="5"/>
  <c r="DH120" i="5"/>
  <c r="DH121" i="5"/>
  <c r="DH122" i="5"/>
  <c r="DH123" i="5"/>
  <c r="DH124" i="5"/>
  <c r="DH125" i="5"/>
  <c r="DH126" i="5"/>
  <c r="DH127" i="5"/>
  <c r="DH128" i="5"/>
  <c r="DH129" i="5"/>
  <c r="DH130" i="5"/>
  <c r="DH131" i="5"/>
  <c r="DH132" i="5"/>
  <c r="DH133" i="5"/>
  <c r="DH134" i="5"/>
  <c r="DH135" i="5"/>
  <c r="DH136" i="5"/>
  <c r="DH137" i="5"/>
  <c r="DH138" i="5"/>
  <c r="DH139" i="5"/>
  <c r="DH140" i="5"/>
  <c r="DH141" i="5"/>
  <c r="DH142" i="5"/>
  <c r="DH143" i="5"/>
  <c r="DH144" i="5"/>
  <c r="DH145" i="5"/>
  <c r="DH146" i="5"/>
  <c r="DH147" i="5"/>
  <c r="DH148" i="5"/>
  <c r="DH149" i="5"/>
  <c r="DH150" i="5"/>
  <c r="DH151" i="5"/>
  <c r="DH152" i="5"/>
  <c r="DH153" i="5"/>
  <c r="DH154" i="5"/>
  <c r="DH155" i="5"/>
  <c r="DH156" i="5"/>
  <c r="DH157" i="5"/>
  <c r="DH158" i="5"/>
  <c r="DH159" i="5"/>
  <c r="DH160" i="5"/>
  <c r="DH161" i="5"/>
  <c r="DH162" i="5"/>
  <c r="DH163" i="5"/>
  <c r="DH164" i="5"/>
  <c r="DH165" i="5"/>
  <c r="DH166" i="5"/>
  <c r="DH167" i="5"/>
  <c r="DH168" i="5"/>
  <c r="DH169" i="5"/>
  <c r="DH170" i="5"/>
  <c r="DH171" i="5"/>
  <c r="DH172" i="5"/>
  <c r="DH173" i="5"/>
  <c r="DH174" i="5"/>
  <c r="DH175" i="5"/>
  <c r="DH176" i="5"/>
  <c r="DH177" i="5"/>
  <c r="DH178" i="5"/>
  <c r="DH179" i="5"/>
  <c r="DH180" i="5"/>
  <c r="DH181" i="5"/>
  <c r="DH182" i="5"/>
  <c r="DH183" i="5"/>
  <c r="DH184" i="5"/>
  <c r="DH185" i="5"/>
  <c r="DH186" i="5"/>
  <c r="DH187" i="5"/>
  <c r="DH188" i="5"/>
  <c r="DH189" i="5"/>
  <c r="DH190" i="5"/>
  <c r="DH191" i="5"/>
  <c r="DH192" i="5"/>
  <c r="DH193" i="5"/>
  <c r="DH194" i="5"/>
  <c r="DH195" i="5"/>
  <c r="DH196" i="5"/>
  <c r="DH197" i="5"/>
  <c r="DH198" i="5"/>
  <c r="DH199" i="5"/>
  <c r="DH200" i="5"/>
  <c r="DH201" i="5"/>
  <c r="DN10" i="5"/>
  <c r="DI2" i="5"/>
  <c r="DJ2" i="5"/>
  <c r="DI3" i="5"/>
  <c r="DJ3" i="5"/>
  <c r="DI4" i="5"/>
  <c r="DJ4" i="5"/>
  <c r="DI5" i="5"/>
  <c r="DJ5" i="5"/>
  <c r="DI6" i="5"/>
  <c r="DJ6" i="5"/>
  <c r="DI7" i="5"/>
  <c r="DJ7" i="5"/>
  <c r="DI8" i="5"/>
  <c r="DJ8" i="5"/>
  <c r="DI9" i="5"/>
  <c r="DJ9" i="5"/>
  <c r="DI10" i="5"/>
  <c r="DJ10" i="5"/>
  <c r="DI11" i="5"/>
  <c r="DJ11" i="5"/>
  <c r="DI12" i="5"/>
  <c r="DJ12" i="5"/>
  <c r="DI13" i="5"/>
  <c r="DJ13" i="5"/>
  <c r="DI14" i="5"/>
  <c r="DJ14" i="5"/>
  <c r="DI15" i="5"/>
  <c r="DJ15" i="5"/>
  <c r="DI16" i="5"/>
  <c r="DJ16" i="5"/>
  <c r="DI17" i="5"/>
  <c r="DJ17" i="5"/>
  <c r="DI18" i="5"/>
  <c r="DJ18" i="5"/>
  <c r="DI19" i="5"/>
  <c r="DJ19" i="5"/>
  <c r="DI20" i="5"/>
  <c r="DJ20" i="5"/>
  <c r="DI21" i="5"/>
  <c r="DJ21" i="5"/>
  <c r="DI22" i="5"/>
  <c r="DJ22" i="5"/>
  <c r="DI23" i="5"/>
  <c r="DJ23" i="5"/>
  <c r="DI24" i="5"/>
  <c r="DJ24" i="5"/>
  <c r="DI25" i="5"/>
  <c r="DJ25" i="5"/>
  <c r="DI26" i="5"/>
  <c r="DJ26" i="5"/>
  <c r="DI27" i="5"/>
  <c r="DJ27" i="5"/>
  <c r="DI28" i="5"/>
  <c r="DJ28" i="5"/>
  <c r="DI29" i="5"/>
  <c r="DJ29" i="5"/>
  <c r="DI30" i="5"/>
  <c r="DJ30" i="5"/>
  <c r="DI31" i="5"/>
  <c r="DJ31" i="5"/>
  <c r="DI32" i="5"/>
  <c r="DJ32" i="5"/>
  <c r="DI33" i="5"/>
  <c r="DJ33" i="5"/>
  <c r="DI34" i="5"/>
  <c r="DJ34" i="5"/>
  <c r="DI35" i="5"/>
  <c r="DJ35" i="5"/>
  <c r="DI36" i="5"/>
  <c r="DJ36" i="5"/>
  <c r="DI37" i="5"/>
  <c r="DJ37" i="5"/>
  <c r="DI38" i="5"/>
  <c r="DJ38" i="5"/>
  <c r="DI39" i="5"/>
  <c r="DJ39" i="5"/>
  <c r="DI40" i="5"/>
  <c r="DJ40" i="5"/>
  <c r="DI41" i="5"/>
  <c r="DJ41" i="5"/>
  <c r="DI42" i="5"/>
  <c r="DJ42" i="5"/>
  <c r="DI43" i="5"/>
  <c r="DJ43" i="5"/>
  <c r="DI44" i="5"/>
  <c r="DJ44" i="5"/>
  <c r="DI45" i="5"/>
  <c r="DJ45" i="5"/>
  <c r="DI46" i="5"/>
  <c r="DJ46" i="5"/>
  <c r="DI47" i="5"/>
  <c r="DJ47" i="5"/>
  <c r="DI48" i="5"/>
  <c r="DJ48" i="5"/>
  <c r="DI49" i="5"/>
  <c r="DJ49" i="5"/>
  <c r="DI50" i="5"/>
  <c r="DJ50" i="5"/>
  <c r="DI51" i="5"/>
  <c r="DJ51" i="5"/>
  <c r="DI52" i="5"/>
  <c r="DJ52" i="5"/>
  <c r="DI53" i="5"/>
  <c r="DJ53" i="5"/>
  <c r="DI54" i="5"/>
  <c r="DJ54" i="5"/>
  <c r="DI55" i="5"/>
  <c r="DJ55" i="5"/>
  <c r="DI56" i="5"/>
  <c r="DJ56" i="5"/>
  <c r="DI57" i="5"/>
  <c r="DJ57" i="5"/>
  <c r="DI58" i="5"/>
  <c r="DJ58" i="5"/>
  <c r="DI59" i="5"/>
  <c r="DJ59" i="5"/>
  <c r="DI60" i="5"/>
  <c r="DJ60" i="5"/>
  <c r="DI61" i="5"/>
  <c r="DJ61" i="5"/>
  <c r="DI62" i="5"/>
  <c r="DJ62" i="5"/>
  <c r="DI63" i="5"/>
  <c r="DJ63" i="5"/>
  <c r="DI64" i="5"/>
  <c r="DJ64" i="5"/>
  <c r="DI65" i="5"/>
  <c r="DJ65" i="5"/>
  <c r="DI66" i="5"/>
  <c r="DJ66" i="5"/>
  <c r="DI67" i="5"/>
  <c r="DJ67" i="5"/>
  <c r="DI68" i="5"/>
  <c r="DJ68" i="5"/>
  <c r="DI69" i="5"/>
  <c r="DJ69" i="5"/>
  <c r="DI70" i="5"/>
  <c r="DJ70" i="5"/>
  <c r="DI71" i="5"/>
  <c r="DJ71" i="5"/>
  <c r="DI72" i="5"/>
  <c r="DJ72" i="5"/>
  <c r="DI73" i="5"/>
  <c r="DJ73" i="5"/>
  <c r="DI74" i="5"/>
  <c r="DJ74" i="5"/>
  <c r="DI75" i="5"/>
  <c r="DJ75" i="5"/>
  <c r="DI76" i="5"/>
  <c r="DJ76" i="5"/>
  <c r="DI77" i="5"/>
  <c r="DJ77" i="5"/>
  <c r="DI78" i="5"/>
  <c r="DJ78" i="5"/>
  <c r="DI79" i="5"/>
  <c r="DJ79" i="5"/>
  <c r="DI80" i="5"/>
  <c r="DJ80" i="5"/>
  <c r="DI81" i="5"/>
  <c r="DJ81" i="5"/>
  <c r="DI82" i="5"/>
  <c r="DJ82" i="5"/>
  <c r="DI83" i="5"/>
  <c r="DJ83" i="5"/>
  <c r="DI84" i="5"/>
  <c r="DJ84" i="5"/>
  <c r="DI85" i="5"/>
  <c r="DJ85" i="5"/>
  <c r="DI86" i="5"/>
  <c r="DJ86" i="5"/>
  <c r="DI87" i="5"/>
  <c r="DJ87" i="5"/>
  <c r="DI88" i="5"/>
  <c r="DJ88" i="5"/>
  <c r="DI89" i="5"/>
  <c r="DJ89" i="5"/>
  <c r="DI90" i="5"/>
  <c r="DJ90" i="5"/>
  <c r="DI91" i="5"/>
  <c r="DJ91" i="5"/>
  <c r="DI92" i="5"/>
  <c r="DJ92" i="5"/>
  <c r="DI93" i="5"/>
  <c r="DJ93" i="5"/>
  <c r="DI94" i="5"/>
  <c r="DJ94" i="5"/>
  <c r="DI95" i="5"/>
  <c r="DJ95" i="5"/>
  <c r="DI96" i="5"/>
  <c r="DJ96" i="5"/>
  <c r="DI97" i="5"/>
  <c r="DJ97" i="5"/>
  <c r="DI98" i="5"/>
  <c r="DJ98" i="5"/>
  <c r="DI99" i="5"/>
  <c r="DJ99" i="5"/>
  <c r="DI100" i="5"/>
  <c r="DJ100" i="5"/>
  <c r="DI101" i="5"/>
  <c r="DJ101" i="5"/>
  <c r="DI102" i="5"/>
  <c r="DJ102" i="5"/>
  <c r="DI103" i="5"/>
  <c r="DJ103" i="5"/>
  <c r="DI104" i="5"/>
  <c r="DJ104" i="5"/>
  <c r="DI105" i="5"/>
  <c r="DJ105" i="5"/>
  <c r="DI106" i="5"/>
  <c r="DJ106" i="5"/>
  <c r="DI107" i="5"/>
  <c r="DJ107" i="5"/>
  <c r="DI108" i="5"/>
  <c r="DJ108" i="5"/>
  <c r="DI109" i="5"/>
  <c r="DJ109" i="5"/>
  <c r="DI110" i="5"/>
  <c r="DJ110" i="5"/>
  <c r="DI111" i="5"/>
  <c r="DJ111" i="5"/>
  <c r="DI112" i="5"/>
  <c r="DJ112" i="5"/>
  <c r="DI113" i="5"/>
  <c r="DJ113" i="5"/>
  <c r="DI114" i="5"/>
  <c r="DJ114" i="5"/>
  <c r="DI115" i="5"/>
  <c r="DJ115" i="5"/>
  <c r="DI116" i="5"/>
  <c r="DJ116" i="5"/>
  <c r="DI117" i="5"/>
  <c r="DJ117" i="5"/>
  <c r="DI118" i="5"/>
  <c r="DJ118" i="5"/>
  <c r="DI119" i="5"/>
  <c r="DJ119" i="5"/>
  <c r="DI120" i="5"/>
  <c r="DJ120" i="5"/>
  <c r="DI121" i="5"/>
  <c r="DJ121" i="5"/>
  <c r="DI122" i="5"/>
  <c r="DJ122" i="5"/>
  <c r="DI123" i="5"/>
  <c r="DJ123" i="5"/>
  <c r="DI124" i="5"/>
  <c r="DJ124" i="5"/>
  <c r="DI125" i="5"/>
  <c r="DJ125" i="5"/>
  <c r="DI126" i="5"/>
  <c r="DJ126" i="5"/>
  <c r="DI127" i="5"/>
  <c r="DJ127" i="5"/>
  <c r="DI128" i="5"/>
  <c r="DJ128" i="5"/>
  <c r="DI129" i="5"/>
  <c r="DJ129" i="5"/>
  <c r="DI130" i="5"/>
  <c r="DJ130" i="5"/>
  <c r="DI131" i="5"/>
  <c r="DJ131" i="5"/>
  <c r="DI132" i="5"/>
  <c r="DJ132" i="5"/>
  <c r="DI133" i="5"/>
  <c r="DJ133" i="5"/>
  <c r="DI134" i="5"/>
  <c r="DJ134" i="5"/>
  <c r="DI135" i="5"/>
  <c r="DJ135" i="5"/>
  <c r="DI136" i="5"/>
  <c r="DJ136" i="5"/>
  <c r="DI137" i="5"/>
  <c r="DJ137" i="5"/>
  <c r="DI138" i="5"/>
  <c r="DJ138" i="5"/>
  <c r="DI139" i="5"/>
  <c r="DJ139" i="5"/>
  <c r="DI140" i="5"/>
  <c r="DJ140" i="5"/>
  <c r="DI141" i="5"/>
  <c r="DJ141" i="5"/>
  <c r="DI142" i="5"/>
  <c r="DJ142" i="5"/>
  <c r="DI143" i="5"/>
  <c r="DJ143" i="5"/>
  <c r="DI144" i="5"/>
  <c r="DJ144" i="5"/>
  <c r="DI145" i="5"/>
  <c r="DJ145" i="5"/>
  <c r="DI146" i="5"/>
  <c r="DJ146" i="5"/>
  <c r="DI147" i="5"/>
  <c r="DJ147" i="5"/>
  <c r="DI148" i="5"/>
  <c r="DJ148" i="5"/>
  <c r="DI149" i="5"/>
  <c r="DJ149" i="5"/>
  <c r="DI150" i="5"/>
  <c r="DJ150" i="5"/>
  <c r="DI151" i="5"/>
  <c r="DJ151" i="5"/>
  <c r="DI152" i="5"/>
  <c r="DJ152" i="5"/>
  <c r="DI153" i="5"/>
  <c r="DJ153" i="5"/>
  <c r="DI154" i="5"/>
  <c r="DJ154" i="5"/>
  <c r="DI155" i="5"/>
  <c r="DJ155" i="5"/>
  <c r="DI156" i="5"/>
  <c r="DJ156" i="5"/>
  <c r="DI157" i="5"/>
  <c r="DJ157" i="5"/>
  <c r="DI158" i="5"/>
  <c r="DJ158" i="5"/>
  <c r="DI159" i="5"/>
  <c r="DJ159" i="5"/>
  <c r="DI160" i="5"/>
  <c r="DJ160" i="5"/>
  <c r="DI161" i="5"/>
  <c r="DJ161" i="5"/>
  <c r="DI162" i="5"/>
  <c r="DJ162" i="5"/>
  <c r="DI163" i="5"/>
  <c r="DJ163" i="5"/>
  <c r="DI164" i="5"/>
  <c r="DJ164" i="5"/>
  <c r="DI165" i="5"/>
  <c r="DJ165" i="5"/>
  <c r="DI166" i="5"/>
  <c r="DJ166" i="5"/>
  <c r="DI167" i="5"/>
  <c r="DJ167" i="5"/>
  <c r="DI168" i="5"/>
  <c r="DJ168" i="5"/>
  <c r="DI169" i="5"/>
  <c r="DJ169" i="5"/>
  <c r="DI170" i="5"/>
  <c r="DJ170" i="5"/>
  <c r="DI171" i="5"/>
  <c r="DJ171" i="5"/>
  <c r="DI172" i="5"/>
  <c r="DJ172" i="5"/>
  <c r="DI173" i="5"/>
  <c r="DJ173" i="5"/>
  <c r="DI174" i="5"/>
  <c r="DJ174" i="5"/>
  <c r="DI175" i="5"/>
  <c r="DJ175" i="5"/>
  <c r="DI176" i="5"/>
  <c r="DJ176" i="5"/>
  <c r="DI177" i="5"/>
  <c r="DJ177" i="5"/>
  <c r="DI178" i="5"/>
  <c r="DJ178" i="5"/>
  <c r="DI179" i="5"/>
  <c r="DJ179" i="5"/>
  <c r="DI180" i="5"/>
  <c r="DJ180" i="5"/>
  <c r="DI181" i="5"/>
  <c r="DJ181" i="5"/>
  <c r="DI182" i="5"/>
  <c r="DJ182" i="5"/>
  <c r="DI183" i="5"/>
  <c r="DJ183" i="5"/>
  <c r="DI184" i="5"/>
  <c r="DJ184" i="5"/>
  <c r="DI185" i="5"/>
  <c r="DJ185" i="5"/>
  <c r="DI186" i="5"/>
  <c r="DJ186" i="5"/>
  <c r="DI187" i="5"/>
  <c r="DJ187" i="5"/>
  <c r="DI188" i="5"/>
  <c r="DJ188" i="5"/>
  <c r="DI189" i="5"/>
  <c r="DJ189" i="5"/>
  <c r="DI190" i="5"/>
  <c r="DJ190" i="5"/>
  <c r="DI191" i="5"/>
  <c r="DJ191" i="5"/>
  <c r="DI192" i="5"/>
  <c r="DJ192" i="5"/>
  <c r="DI193" i="5"/>
  <c r="DJ193" i="5"/>
  <c r="DI194" i="5"/>
  <c r="DJ194" i="5"/>
  <c r="DI195" i="5"/>
  <c r="DJ195" i="5"/>
  <c r="DI196" i="5"/>
  <c r="DJ196" i="5"/>
  <c r="DI197" i="5"/>
  <c r="DJ197" i="5"/>
  <c r="DI198" i="5"/>
  <c r="DJ198" i="5"/>
  <c r="DI199" i="5"/>
  <c r="DJ199" i="5"/>
  <c r="DI200" i="5"/>
  <c r="DJ200" i="5"/>
  <c r="DI201" i="5"/>
  <c r="DJ201" i="5"/>
  <c r="CT2" i="5"/>
  <c r="CT3" i="5"/>
  <c r="CT4" i="5"/>
  <c r="CT5" i="5"/>
  <c r="CT6" i="5"/>
  <c r="CT7" i="5"/>
  <c r="CT8" i="5"/>
  <c r="CT9" i="5"/>
  <c r="CT10" i="5"/>
  <c r="CT11" i="5"/>
  <c r="CT12" i="5"/>
  <c r="CT13" i="5"/>
  <c r="CT14" i="5"/>
  <c r="CT15" i="5"/>
  <c r="CT16" i="5"/>
  <c r="CT17" i="5"/>
  <c r="CT18" i="5"/>
  <c r="CT19" i="5"/>
  <c r="CT20" i="5"/>
  <c r="CT21" i="5"/>
  <c r="CT22" i="5"/>
  <c r="CT23" i="5"/>
  <c r="CT24" i="5"/>
  <c r="CT25" i="5"/>
  <c r="CT26" i="5"/>
  <c r="CT27" i="5"/>
  <c r="CT28" i="5"/>
  <c r="CT29" i="5"/>
  <c r="CT30" i="5"/>
  <c r="CT31" i="5"/>
  <c r="CT32" i="5"/>
  <c r="CT33" i="5"/>
  <c r="CT34" i="5"/>
  <c r="CT35" i="5"/>
  <c r="CT36" i="5"/>
  <c r="CT37" i="5"/>
  <c r="CT38" i="5"/>
  <c r="CT39" i="5"/>
  <c r="CT40" i="5"/>
  <c r="CT41" i="5"/>
  <c r="CT42" i="5"/>
  <c r="CT43" i="5"/>
  <c r="CT44" i="5"/>
  <c r="CT45" i="5"/>
  <c r="CT46" i="5"/>
  <c r="CT47" i="5"/>
  <c r="CT48" i="5"/>
  <c r="CT49" i="5"/>
  <c r="CT50" i="5"/>
  <c r="CT51" i="5"/>
  <c r="CT52" i="5"/>
  <c r="CT53" i="5"/>
  <c r="CT54" i="5"/>
  <c r="CT55" i="5"/>
  <c r="CT56" i="5"/>
  <c r="CT57" i="5"/>
  <c r="CT58" i="5"/>
  <c r="CT59" i="5"/>
  <c r="CT60" i="5"/>
  <c r="CT61" i="5"/>
  <c r="CT62" i="5"/>
  <c r="CT63" i="5"/>
  <c r="CT64" i="5"/>
  <c r="CT65" i="5"/>
  <c r="CT66" i="5"/>
  <c r="CT67" i="5"/>
  <c r="CT68" i="5"/>
  <c r="CT69" i="5"/>
  <c r="CT70" i="5"/>
  <c r="CT71" i="5"/>
  <c r="CT72" i="5"/>
  <c r="CT73" i="5"/>
  <c r="CT74" i="5"/>
  <c r="CT75" i="5"/>
  <c r="CT76" i="5"/>
  <c r="CT77" i="5"/>
  <c r="CT78" i="5"/>
  <c r="CT79" i="5"/>
  <c r="CT80" i="5"/>
  <c r="CT81" i="5"/>
  <c r="CT82" i="5"/>
  <c r="CT83" i="5"/>
  <c r="CT84" i="5"/>
  <c r="CT85" i="5"/>
  <c r="CT86" i="5"/>
  <c r="CT87" i="5"/>
  <c r="CT88" i="5"/>
  <c r="CT89" i="5"/>
  <c r="CT90" i="5"/>
  <c r="CT91" i="5"/>
  <c r="CT92" i="5"/>
  <c r="CT93" i="5"/>
  <c r="CT94" i="5"/>
  <c r="CT95" i="5"/>
  <c r="CT96" i="5"/>
  <c r="CT97" i="5"/>
  <c r="CT98" i="5"/>
  <c r="CT99" i="5"/>
  <c r="CT100" i="5"/>
  <c r="CT101" i="5"/>
  <c r="CT102" i="5"/>
  <c r="CT103" i="5"/>
  <c r="CT104" i="5"/>
  <c r="CT105" i="5"/>
  <c r="CT106" i="5"/>
  <c r="CT107" i="5"/>
  <c r="CT108" i="5"/>
  <c r="CT109" i="5"/>
  <c r="CT110" i="5"/>
  <c r="CT111" i="5"/>
  <c r="CT112" i="5"/>
  <c r="CT113" i="5"/>
  <c r="CT114" i="5"/>
  <c r="CT115" i="5"/>
  <c r="CT116" i="5"/>
  <c r="CT117" i="5"/>
  <c r="CT118" i="5"/>
  <c r="CT119" i="5"/>
  <c r="CT120" i="5"/>
  <c r="CT121" i="5"/>
  <c r="CT122" i="5"/>
  <c r="CT123" i="5"/>
  <c r="CT124" i="5"/>
  <c r="CT125" i="5"/>
  <c r="CT126" i="5"/>
  <c r="CT127" i="5"/>
  <c r="CT128" i="5"/>
  <c r="CT129" i="5"/>
  <c r="CT130" i="5"/>
  <c r="CT131" i="5"/>
  <c r="CT132" i="5"/>
  <c r="CT133" i="5"/>
  <c r="CT134" i="5"/>
  <c r="CT135" i="5"/>
  <c r="CT136" i="5"/>
  <c r="CT137" i="5"/>
  <c r="CT138" i="5"/>
  <c r="CT139" i="5"/>
  <c r="CT140" i="5"/>
  <c r="CT141" i="5"/>
  <c r="CT142" i="5"/>
  <c r="CT143" i="5"/>
  <c r="CT144" i="5"/>
  <c r="CT145" i="5"/>
  <c r="CT146" i="5"/>
  <c r="CT147" i="5"/>
  <c r="CT148" i="5"/>
  <c r="CT149" i="5"/>
  <c r="CT150" i="5"/>
  <c r="CT151" i="5"/>
  <c r="CT152" i="5"/>
  <c r="CT153" i="5"/>
  <c r="CT154" i="5"/>
  <c r="CT155" i="5"/>
  <c r="CT156" i="5"/>
  <c r="CT157" i="5"/>
  <c r="CT158" i="5"/>
  <c r="CT159" i="5"/>
  <c r="CT160" i="5"/>
  <c r="CT161" i="5"/>
  <c r="CT162" i="5"/>
  <c r="CT163" i="5"/>
  <c r="CT164" i="5"/>
  <c r="CT165" i="5"/>
  <c r="CT166" i="5"/>
  <c r="CT167" i="5"/>
  <c r="CT168" i="5"/>
  <c r="CT169" i="5"/>
  <c r="CT170" i="5"/>
  <c r="CT171" i="5"/>
  <c r="CT172" i="5"/>
  <c r="CT173" i="5"/>
  <c r="CT174" i="5"/>
  <c r="CT175" i="5"/>
  <c r="CT176" i="5"/>
  <c r="CT177" i="5"/>
  <c r="CT178" i="5"/>
  <c r="CT179" i="5"/>
  <c r="CT180" i="5"/>
  <c r="CT181" i="5"/>
  <c r="CT182" i="5"/>
  <c r="CT183" i="5"/>
  <c r="CT184" i="5"/>
  <c r="CT185" i="5"/>
  <c r="CT186" i="5"/>
  <c r="CT187" i="5"/>
  <c r="CT188" i="5"/>
  <c r="CT189" i="5"/>
  <c r="CT190" i="5"/>
  <c r="CT191" i="5"/>
  <c r="CT192" i="5"/>
  <c r="CT193" i="5"/>
  <c r="CT194" i="5"/>
  <c r="CT195" i="5"/>
  <c r="CT196" i="5"/>
  <c r="CT197" i="5"/>
  <c r="CT198" i="5"/>
  <c r="CT199" i="5"/>
  <c r="CT200" i="5"/>
  <c r="CT201" i="5"/>
  <c r="DN21" i="5"/>
  <c r="DQ2" i="5"/>
  <c r="DU2" i="5"/>
  <c r="DQ3" i="5"/>
  <c r="DU3" i="5"/>
  <c r="DQ4" i="5"/>
  <c r="DU4" i="5"/>
  <c r="DQ5" i="5"/>
  <c r="DU5" i="5"/>
  <c r="DQ6" i="5"/>
  <c r="DU6" i="5"/>
  <c r="DQ7" i="5"/>
  <c r="DU7" i="5"/>
  <c r="DQ8" i="5"/>
  <c r="DU8" i="5"/>
  <c r="DQ9" i="5"/>
  <c r="DU9" i="5"/>
  <c r="DQ10" i="5"/>
  <c r="DU10" i="5"/>
  <c r="DQ11" i="5"/>
  <c r="DU11" i="5"/>
  <c r="DQ12" i="5"/>
  <c r="DU12" i="5"/>
  <c r="DQ13" i="5"/>
  <c r="DU13" i="5"/>
  <c r="DQ14" i="5"/>
  <c r="DU14" i="5"/>
  <c r="DQ15" i="5"/>
  <c r="DU15" i="5"/>
  <c r="DQ16" i="5"/>
  <c r="DU16" i="5"/>
  <c r="DQ17" i="5"/>
  <c r="DU17" i="5"/>
  <c r="DQ18" i="5"/>
  <c r="DU18" i="5"/>
  <c r="DQ19" i="5"/>
  <c r="DU19" i="5"/>
  <c r="DQ20" i="5"/>
  <c r="DU20" i="5"/>
  <c r="DQ21" i="5"/>
  <c r="DU21" i="5"/>
  <c r="DQ22" i="5"/>
  <c r="DU22" i="5"/>
  <c r="DQ23" i="5"/>
  <c r="DU23" i="5"/>
  <c r="DQ24" i="5"/>
  <c r="DU24" i="5"/>
  <c r="DQ25" i="5"/>
  <c r="DU25" i="5"/>
  <c r="DQ26" i="5"/>
  <c r="DU26" i="5"/>
  <c r="DQ27" i="5"/>
  <c r="DU27" i="5"/>
  <c r="DQ28" i="5"/>
  <c r="DU28" i="5"/>
  <c r="DQ29" i="5"/>
  <c r="DU29" i="5"/>
  <c r="DQ30" i="5"/>
  <c r="DU30" i="5"/>
  <c r="DQ31" i="5"/>
  <c r="DU31" i="5"/>
  <c r="DQ32" i="5"/>
  <c r="DU32" i="5"/>
  <c r="DQ33" i="5"/>
  <c r="DU33" i="5"/>
  <c r="DQ34" i="5"/>
  <c r="DU34" i="5"/>
  <c r="DQ35" i="5"/>
  <c r="DU35" i="5"/>
  <c r="DQ36" i="5"/>
  <c r="DU36" i="5"/>
  <c r="DQ37" i="5"/>
  <c r="DU37" i="5"/>
  <c r="DQ38" i="5"/>
  <c r="DU38" i="5"/>
  <c r="DQ39" i="5"/>
  <c r="DU39" i="5"/>
  <c r="DQ40" i="5"/>
  <c r="DU40" i="5"/>
  <c r="DQ41" i="5"/>
  <c r="DU41" i="5"/>
  <c r="DR2" i="5"/>
  <c r="DR3" i="5"/>
  <c r="DR4" i="5"/>
  <c r="DR5" i="5"/>
  <c r="DR6" i="5"/>
  <c r="DR7" i="5"/>
  <c r="DR8" i="5"/>
  <c r="DR9" i="5"/>
  <c r="DR10" i="5"/>
  <c r="DR11" i="5"/>
  <c r="DR12" i="5"/>
  <c r="DR13" i="5"/>
  <c r="DR14" i="5"/>
  <c r="DR15" i="5"/>
  <c r="DR16" i="5"/>
  <c r="DR17" i="5"/>
  <c r="DR18" i="5"/>
  <c r="DR19" i="5"/>
  <c r="DR20" i="5"/>
  <c r="DR21" i="5"/>
  <c r="DR22" i="5"/>
  <c r="DR23" i="5"/>
  <c r="DR24" i="5"/>
  <c r="DR25" i="5"/>
  <c r="DR26" i="5"/>
  <c r="DR27" i="5"/>
  <c r="DR28" i="5"/>
  <c r="DR29" i="5"/>
  <c r="DR30" i="5"/>
  <c r="DR31" i="5"/>
  <c r="DR32" i="5"/>
  <c r="DR33" i="5"/>
  <c r="DR34" i="5"/>
  <c r="DR35" i="5"/>
  <c r="DR36" i="5"/>
  <c r="DR37" i="5"/>
  <c r="DR38" i="5"/>
  <c r="DR39" i="5"/>
  <c r="DR40" i="5"/>
  <c r="DR41" i="5"/>
  <c r="I37" i="7"/>
  <c r="BI1" i="5"/>
  <c r="DC14" i="5"/>
  <c r="DC15" i="5"/>
  <c r="DC16" i="5"/>
  <c r="DC17" i="5"/>
  <c r="DC18" i="5"/>
  <c r="DC19" i="5"/>
  <c r="DC20" i="5"/>
  <c r="DC21" i="5"/>
  <c r="DC22" i="5"/>
  <c r="DC23" i="5"/>
  <c r="DC24" i="5"/>
  <c r="DC25" i="5"/>
  <c r="DC26" i="5"/>
  <c r="DC27" i="5"/>
  <c r="DC28" i="5"/>
  <c r="DC29" i="5"/>
  <c r="DC30" i="5"/>
  <c r="DC31" i="5"/>
  <c r="DC32" i="5"/>
  <c r="DC33" i="5"/>
  <c r="DC34" i="5"/>
  <c r="DC35" i="5"/>
  <c r="DC36" i="5"/>
  <c r="DC37" i="5"/>
  <c r="DC38" i="5"/>
  <c r="DC39" i="5"/>
  <c r="DC40" i="5"/>
  <c r="DC41" i="5"/>
  <c r="DC42" i="5"/>
  <c r="DC43" i="5"/>
  <c r="DC44" i="5"/>
  <c r="DC45" i="5"/>
  <c r="DC46" i="5"/>
  <c r="DC47" i="5"/>
  <c r="DC48" i="5"/>
  <c r="DC49" i="5"/>
  <c r="DC50" i="5"/>
  <c r="DC51" i="5"/>
  <c r="DC52" i="5"/>
  <c r="DC53" i="5"/>
  <c r="DC54" i="5"/>
  <c r="DC55" i="5"/>
  <c r="DC56" i="5"/>
  <c r="DC57" i="5"/>
  <c r="DC58" i="5"/>
  <c r="DC59" i="5"/>
  <c r="DC60" i="5"/>
  <c r="DC61" i="5"/>
  <c r="DC62" i="5"/>
  <c r="DC63" i="5"/>
  <c r="DC64" i="5"/>
  <c r="DC65" i="5"/>
  <c r="DC66" i="5"/>
  <c r="DC67" i="5"/>
  <c r="DC68" i="5"/>
  <c r="DC69" i="5"/>
  <c r="DC70" i="5"/>
  <c r="DC71" i="5"/>
  <c r="DC72" i="5"/>
  <c r="DC73" i="5"/>
  <c r="DC74" i="5"/>
  <c r="DC75" i="5"/>
  <c r="DC76" i="5"/>
  <c r="DC77" i="5"/>
  <c r="DC78" i="5"/>
  <c r="DC79" i="5"/>
  <c r="DC80" i="5"/>
  <c r="DC81" i="5"/>
  <c r="DC82" i="5"/>
  <c r="DC83" i="5"/>
  <c r="DC84" i="5"/>
  <c r="DC85" i="5"/>
  <c r="DC86" i="5"/>
  <c r="DC87" i="5"/>
  <c r="DC88" i="5"/>
  <c r="DC89" i="5"/>
  <c r="DC90" i="5"/>
  <c r="DC91" i="5"/>
  <c r="DC92" i="5"/>
  <c r="DC93" i="5"/>
  <c r="DC94" i="5"/>
  <c r="DC95" i="5"/>
  <c r="DC96" i="5"/>
  <c r="DC97" i="5"/>
  <c r="DC98" i="5"/>
  <c r="DC99" i="5"/>
  <c r="DC100" i="5"/>
  <c r="DC101" i="5"/>
  <c r="DC102" i="5"/>
  <c r="DC103" i="5"/>
  <c r="DC104" i="5"/>
  <c r="DC105" i="5"/>
  <c r="DC106" i="5"/>
  <c r="DC107" i="5"/>
  <c r="DC108" i="5"/>
  <c r="DC109" i="5"/>
  <c r="DC110" i="5"/>
  <c r="DC111" i="5"/>
  <c r="DC112" i="5"/>
  <c r="DC113" i="5"/>
  <c r="DC114" i="5"/>
  <c r="DC115" i="5"/>
  <c r="DC116" i="5"/>
  <c r="DC117" i="5"/>
  <c r="DC118" i="5"/>
  <c r="DC119" i="5"/>
  <c r="DC120" i="5"/>
  <c r="DC121" i="5"/>
  <c r="DC122" i="5"/>
  <c r="DC123" i="5"/>
  <c r="DC124" i="5"/>
  <c r="DC125" i="5"/>
  <c r="DC126" i="5"/>
  <c r="DC127" i="5"/>
  <c r="DC128" i="5"/>
  <c r="DC129" i="5"/>
  <c r="DC130" i="5"/>
  <c r="DC131" i="5"/>
  <c r="DC132" i="5"/>
  <c r="DC133" i="5"/>
  <c r="DC134" i="5"/>
  <c r="DC135" i="5"/>
  <c r="DC136" i="5"/>
  <c r="DC137" i="5"/>
  <c r="DC138" i="5"/>
  <c r="DC139" i="5"/>
  <c r="DC140" i="5"/>
  <c r="DC141" i="5"/>
  <c r="DC142" i="5"/>
  <c r="DC143" i="5"/>
  <c r="DC144" i="5"/>
  <c r="DC145" i="5"/>
  <c r="DC146" i="5"/>
  <c r="DC147" i="5"/>
  <c r="DC148" i="5"/>
  <c r="DC149" i="5"/>
  <c r="DC150" i="5"/>
  <c r="DC151" i="5"/>
  <c r="DC152" i="5"/>
  <c r="DC153" i="5"/>
  <c r="DC154" i="5"/>
  <c r="DC155" i="5"/>
  <c r="DC156" i="5"/>
  <c r="DC157" i="5"/>
  <c r="DC158" i="5"/>
  <c r="DC159" i="5"/>
  <c r="DC160" i="5"/>
  <c r="DC161" i="5"/>
  <c r="DC162" i="5"/>
  <c r="DC163" i="5"/>
  <c r="DC164" i="5"/>
  <c r="DC165" i="5"/>
  <c r="DC166" i="5"/>
  <c r="DC167" i="5"/>
  <c r="DC168" i="5"/>
  <c r="DC169" i="5"/>
  <c r="DC170" i="5"/>
  <c r="DC171" i="5"/>
  <c r="DC172" i="5"/>
  <c r="DC173" i="5"/>
  <c r="DC174" i="5"/>
  <c r="DC175" i="5"/>
  <c r="DC176" i="5"/>
  <c r="DC177" i="5"/>
  <c r="DC178" i="5"/>
  <c r="DC179" i="5"/>
  <c r="DC180" i="5"/>
  <c r="DC181" i="5"/>
  <c r="DC182" i="5"/>
  <c r="DC183" i="5"/>
  <c r="DC184" i="5"/>
  <c r="DC185" i="5"/>
  <c r="DC186" i="5"/>
  <c r="DC187" i="5"/>
  <c r="DC188" i="5"/>
  <c r="DC189" i="5"/>
  <c r="DC190" i="5"/>
  <c r="DC191" i="5"/>
  <c r="DC192" i="5"/>
  <c r="DC193" i="5"/>
  <c r="DC194" i="5"/>
  <c r="DC195" i="5"/>
  <c r="DC196" i="5"/>
  <c r="DC197" i="5"/>
  <c r="DC198" i="5"/>
  <c r="DC199" i="5"/>
  <c r="DC200" i="5"/>
  <c r="DC201" i="5"/>
  <c r="L39" i="7"/>
  <c r="G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B14" i="6"/>
  <c r="W2" i="7"/>
  <c r="W3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EP13" i="5"/>
  <c r="EP14" i="5"/>
  <c r="EQ6" i="5"/>
  <c r="EQ7" i="5"/>
  <c r="EQ8" i="5"/>
  <c r="EQ9" i="5"/>
  <c r="EP10" i="5"/>
  <c r="Y38" i="7"/>
  <c r="EQ5" i="5"/>
  <c r="EQ4" i="5"/>
  <c r="EQ3" i="5"/>
  <c r="EQ2" i="5"/>
  <c r="Y30" i="7"/>
  <c r="EP4" i="5"/>
  <c r="Y32" i="7"/>
  <c r="EP5" i="5"/>
  <c r="Y33" i="7"/>
  <c r="EP6" i="5"/>
  <c r="Y34" i="7"/>
  <c r="EP7" i="5"/>
  <c r="Y35" i="7"/>
  <c r="EP8" i="5"/>
  <c r="Y36" i="7"/>
  <c r="EP9" i="5"/>
  <c r="Y37" i="7"/>
  <c r="EP3" i="5"/>
  <c r="Y31" i="7"/>
  <c r="F3" i="5"/>
  <c r="H3" i="5"/>
  <c r="CP3" i="5"/>
  <c r="EU3" i="5"/>
  <c r="F2" i="5"/>
  <c r="H2" i="5"/>
  <c r="CP2" i="5"/>
  <c r="EU2" i="5"/>
  <c r="H4" i="5"/>
  <c r="H5" i="5"/>
  <c r="H6" i="5"/>
  <c r="H7" i="5"/>
  <c r="H8" i="5"/>
  <c r="H9" i="5"/>
  <c r="H10" i="5"/>
  <c r="H11" i="5"/>
  <c r="H12" i="5"/>
  <c r="H13" i="5"/>
  <c r="E2" i="7"/>
  <c r="E3" i="7"/>
  <c r="F4" i="5"/>
  <c r="E4" i="7"/>
  <c r="F5" i="5"/>
  <c r="E5" i="7"/>
  <c r="F6" i="5"/>
  <c r="E6" i="7"/>
  <c r="F7" i="5"/>
  <c r="E7" i="7"/>
  <c r="F8" i="5"/>
  <c r="E8" i="7"/>
  <c r="F9" i="5"/>
  <c r="E9" i="7"/>
  <c r="F10" i="5"/>
  <c r="E10" i="7"/>
  <c r="F11" i="5"/>
  <c r="E11" i="7"/>
  <c r="F12" i="5"/>
  <c r="E12" i="7"/>
  <c r="F13" i="5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G3" i="1"/>
  <c r="AC3" i="5"/>
  <c r="AA3" i="5"/>
  <c r="G2" i="1"/>
  <c r="AO2" i="5"/>
  <c r="AC2" i="5"/>
  <c r="G4" i="1"/>
  <c r="AC4" i="5"/>
  <c r="G5" i="1"/>
  <c r="AC5" i="5"/>
  <c r="G6" i="1"/>
  <c r="AC6" i="5"/>
  <c r="G7" i="1"/>
  <c r="AC7" i="5"/>
  <c r="G8" i="1"/>
  <c r="AC8" i="5"/>
  <c r="G9" i="1"/>
  <c r="AC9" i="5"/>
  <c r="G10" i="1"/>
  <c r="AC10" i="5"/>
  <c r="G11" i="1"/>
  <c r="AC11" i="5"/>
  <c r="G12" i="1"/>
  <c r="AC12" i="5"/>
  <c r="G13" i="1"/>
  <c r="AC13" i="5"/>
  <c r="G14" i="1"/>
  <c r="AC14" i="5"/>
  <c r="G15" i="1"/>
  <c r="AC15" i="5"/>
  <c r="G16" i="1"/>
  <c r="AC16" i="5"/>
  <c r="G17" i="1"/>
  <c r="AC17" i="5"/>
  <c r="G18" i="1"/>
  <c r="AC18" i="5"/>
  <c r="G19" i="1"/>
  <c r="AC19" i="5"/>
  <c r="G20" i="1"/>
  <c r="AC20" i="5"/>
  <c r="G21" i="1"/>
  <c r="AC21" i="5"/>
  <c r="G22" i="1"/>
  <c r="AC22" i="5"/>
  <c r="G23" i="1"/>
  <c r="AC23" i="5"/>
  <c r="G24" i="1"/>
  <c r="AC24" i="5"/>
  <c r="G25" i="1"/>
  <c r="AC25" i="5"/>
  <c r="G26" i="1"/>
  <c r="AC26" i="5"/>
  <c r="G27" i="1"/>
  <c r="AC27" i="5"/>
  <c r="G28" i="1"/>
  <c r="AC28" i="5"/>
  <c r="G29" i="1"/>
  <c r="AC29" i="5"/>
  <c r="G30" i="1"/>
  <c r="AC30" i="5"/>
  <c r="G31" i="1"/>
  <c r="AC31" i="5"/>
  <c r="G32" i="1"/>
  <c r="AC32" i="5"/>
  <c r="G33" i="1"/>
  <c r="AC33" i="5"/>
  <c r="G34" i="1"/>
  <c r="AC34" i="5"/>
  <c r="G35" i="1"/>
  <c r="AC35" i="5"/>
  <c r="G36" i="1"/>
  <c r="AC36" i="5"/>
  <c r="G37" i="1"/>
  <c r="AC37" i="5"/>
  <c r="G38" i="1"/>
  <c r="AC38" i="5"/>
  <c r="G39" i="1"/>
  <c r="AC39" i="5"/>
  <c r="G40" i="1"/>
  <c r="AC40" i="5"/>
  <c r="G41" i="1"/>
  <c r="AC41" i="5"/>
  <c r="G42" i="1"/>
  <c r="AC42" i="5"/>
  <c r="G43" i="1"/>
  <c r="AC43" i="5"/>
  <c r="G44" i="1"/>
  <c r="AC44" i="5"/>
  <c r="G45" i="1"/>
  <c r="AC45" i="5"/>
  <c r="G46" i="1"/>
  <c r="AC46" i="5"/>
  <c r="G47" i="1"/>
  <c r="AC47" i="5"/>
  <c r="G48" i="1"/>
  <c r="AC48" i="5"/>
  <c r="G49" i="1"/>
  <c r="AC49" i="5"/>
  <c r="G50" i="1"/>
  <c r="AC50" i="5"/>
  <c r="G51" i="1"/>
  <c r="AC51" i="5"/>
  <c r="G52" i="1"/>
  <c r="AC52" i="5"/>
  <c r="G53" i="1"/>
  <c r="AC53" i="5"/>
  <c r="G54" i="1"/>
  <c r="AC54" i="5"/>
  <c r="G55" i="1"/>
  <c r="AC55" i="5"/>
  <c r="G56" i="1"/>
  <c r="AC56" i="5"/>
  <c r="G57" i="1"/>
  <c r="AC57" i="5"/>
  <c r="G58" i="1"/>
  <c r="AC58" i="5"/>
  <c r="G59" i="1"/>
  <c r="AC59" i="5"/>
  <c r="G60" i="1"/>
  <c r="AC60" i="5"/>
  <c r="G61" i="1"/>
  <c r="AC61" i="5"/>
  <c r="G62" i="1"/>
  <c r="AC62" i="5"/>
  <c r="G63" i="1"/>
  <c r="AC63" i="5"/>
  <c r="G64" i="1"/>
  <c r="AC64" i="5"/>
  <c r="G65" i="1"/>
  <c r="AC65" i="5"/>
  <c r="G66" i="1"/>
  <c r="AC66" i="5"/>
  <c r="G67" i="1"/>
  <c r="AC67" i="5"/>
  <c r="G68" i="1"/>
  <c r="AC68" i="5"/>
  <c r="G69" i="1"/>
  <c r="AC69" i="5"/>
  <c r="G70" i="1"/>
  <c r="AC70" i="5"/>
  <c r="G71" i="1"/>
  <c r="AC71" i="5"/>
  <c r="G72" i="1"/>
  <c r="AC72" i="5"/>
  <c r="G73" i="1"/>
  <c r="AC73" i="5"/>
  <c r="G74" i="1"/>
  <c r="AC74" i="5"/>
  <c r="G75" i="1"/>
  <c r="AC75" i="5"/>
  <c r="G76" i="1"/>
  <c r="AC76" i="5"/>
  <c r="G77" i="1"/>
  <c r="AC77" i="5"/>
  <c r="G78" i="1"/>
  <c r="AC78" i="5"/>
  <c r="G79" i="1"/>
  <c r="AC79" i="5"/>
  <c r="G80" i="1"/>
  <c r="AC80" i="5"/>
  <c r="G81" i="1"/>
  <c r="AC81" i="5"/>
  <c r="G82" i="1"/>
  <c r="AC82" i="5"/>
  <c r="G83" i="1"/>
  <c r="AC83" i="5"/>
  <c r="G84" i="1"/>
  <c r="AC84" i="5"/>
  <c r="G85" i="1"/>
  <c r="AC85" i="5"/>
  <c r="G86" i="1"/>
  <c r="AC86" i="5"/>
  <c r="G87" i="1"/>
  <c r="AC87" i="5"/>
  <c r="G88" i="1"/>
  <c r="AC88" i="5"/>
  <c r="G89" i="1"/>
  <c r="AC89" i="5"/>
  <c r="G90" i="1"/>
  <c r="AC90" i="5"/>
  <c r="G91" i="1"/>
  <c r="AC91" i="5"/>
  <c r="G92" i="1"/>
  <c r="AC92" i="5"/>
  <c r="G93" i="1"/>
  <c r="AC93" i="5"/>
  <c r="G94" i="1"/>
  <c r="AC94" i="5"/>
  <c r="G95" i="1"/>
  <c r="AC95" i="5"/>
  <c r="G96" i="1"/>
  <c r="AC96" i="5"/>
  <c r="G97" i="1"/>
  <c r="AC97" i="5"/>
  <c r="G98" i="1"/>
  <c r="AC98" i="5"/>
  <c r="G99" i="1"/>
  <c r="AC99" i="5"/>
  <c r="G100" i="1"/>
  <c r="AC100" i="5"/>
  <c r="G101" i="1"/>
  <c r="AC101" i="5"/>
  <c r="G102" i="1"/>
  <c r="AC102" i="5"/>
  <c r="G103" i="1"/>
  <c r="AC103" i="5"/>
  <c r="G104" i="1"/>
  <c r="AC104" i="5"/>
  <c r="G105" i="1"/>
  <c r="AC105" i="5"/>
  <c r="G106" i="1"/>
  <c r="AC106" i="5"/>
  <c r="G107" i="1"/>
  <c r="AC107" i="5"/>
  <c r="G108" i="1"/>
  <c r="AC108" i="5"/>
  <c r="G109" i="1"/>
  <c r="AC109" i="5"/>
  <c r="G110" i="1"/>
  <c r="AC110" i="5"/>
  <c r="G111" i="1"/>
  <c r="AC111" i="5"/>
  <c r="G112" i="1"/>
  <c r="AC112" i="5"/>
  <c r="G113" i="1"/>
  <c r="AC113" i="5"/>
  <c r="G114" i="1"/>
  <c r="AC114" i="5"/>
  <c r="G115" i="1"/>
  <c r="AC115" i="5"/>
  <c r="G116" i="1"/>
  <c r="AC116" i="5"/>
  <c r="G117" i="1"/>
  <c r="AC117" i="5"/>
  <c r="G118" i="1"/>
  <c r="AC118" i="5"/>
  <c r="G119" i="1"/>
  <c r="AC119" i="5"/>
  <c r="G120" i="1"/>
  <c r="AC120" i="5"/>
  <c r="G121" i="1"/>
  <c r="AC121" i="5"/>
  <c r="G122" i="1"/>
  <c r="AC122" i="5"/>
  <c r="G123" i="1"/>
  <c r="AC123" i="5"/>
  <c r="G124" i="1"/>
  <c r="AC124" i="5"/>
  <c r="G125" i="1"/>
  <c r="AC125" i="5"/>
  <c r="G126" i="1"/>
  <c r="AC126" i="5"/>
  <c r="G127" i="1"/>
  <c r="AC127" i="5"/>
  <c r="G128" i="1"/>
  <c r="AC128" i="5"/>
  <c r="G129" i="1"/>
  <c r="AC129" i="5"/>
  <c r="G130" i="1"/>
  <c r="AC130" i="5"/>
  <c r="G131" i="1"/>
  <c r="AC131" i="5"/>
  <c r="G132" i="1"/>
  <c r="AC132" i="5"/>
  <c r="G133" i="1"/>
  <c r="AC133" i="5"/>
  <c r="G134" i="1"/>
  <c r="AC134" i="5"/>
  <c r="G135" i="1"/>
  <c r="AC135" i="5"/>
  <c r="G136" i="1"/>
  <c r="AC136" i="5"/>
  <c r="G137" i="1"/>
  <c r="AC137" i="5"/>
  <c r="G138" i="1"/>
  <c r="AC138" i="5"/>
  <c r="G139" i="1"/>
  <c r="AC139" i="5"/>
  <c r="G140" i="1"/>
  <c r="AC140" i="5"/>
  <c r="G141" i="1"/>
  <c r="AC141" i="5"/>
  <c r="G142" i="1"/>
  <c r="AC142" i="5"/>
  <c r="G143" i="1"/>
  <c r="AC143" i="5"/>
  <c r="G144" i="1"/>
  <c r="AC144" i="5"/>
  <c r="G145" i="1"/>
  <c r="AC145" i="5"/>
  <c r="G146" i="1"/>
  <c r="AC146" i="5"/>
  <c r="G147" i="1"/>
  <c r="AC147" i="5"/>
  <c r="G148" i="1"/>
  <c r="AC148" i="5"/>
  <c r="G149" i="1"/>
  <c r="AC149" i="5"/>
  <c r="G150" i="1"/>
  <c r="AC150" i="5"/>
  <c r="G151" i="1"/>
  <c r="AC151" i="5"/>
  <c r="G152" i="1"/>
  <c r="AC152" i="5"/>
  <c r="G153" i="1"/>
  <c r="AC153" i="5"/>
  <c r="G154" i="1"/>
  <c r="AC154" i="5"/>
  <c r="G155" i="1"/>
  <c r="AC155" i="5"/>
  <c r="G156" i="1"/>
  <c r="AC156" i="5"/>
  <c r="G157" i="1"/>
  <c r="AC157" i="5"/>
  <c r="G158" i="1"/>
  <c r="AC158" i="5"/>
  <c r="G159" i="1"/>
  <c r="AC159" i="5"/>
  <c r="G160" i="1"/>
  <c r="AC160" i="5"/>
  <c r="G161" i="1"/>
  <c r="AC161" i="5"/>
  <c r="G162" i="1"/>
  <c r="AC162" i="5"/>
  <c r="G163" i="1"/>
  <c r="AC163" i="5"/>
  <c r="G164" i="1"/>
  <c r="AC164" i="5"/>
  <c r="G165" i="1"/>
  <c r="AC165" i="5"/>
  <c r="G166" i="1"/>
  <c r="AC166" i="5"/>
  <c r="G167" i="1"/>
  <c r="AC167" i="5"/>
  <c r="G168" i="1"/>
  <c r="AC168" i="5"/>
  <c r="G169" i="1"/>
  <c r="AC169" i="5"/>
  <c r="G170" i="1"/>
  <c r="AC170" i="5"/>
  <c r="G171" i="1"/>
  <c r="AC171" i="5"/>
  <c r="G172" i="1"/>
  <c r="AC172" i="5"/>
  <c r="G173" i="1"/>
  <c r="AC173" i="5"/>
  <c r="G174" i="1"/>
  <c r="AC174" i="5"/>
  <c r="G175" i="1"/>
  <c r="AC175" i="5"/>
  <c r="G176" i="1"/>
  <c r="AC176" i="5"/>
  <c r="G177" i="1"/>
  <c r="AC177" i="5"/>
  <c r="G178" i="1"/>
  <c r="AC178" i="5"/>
  <c r="G179" i="1"/>
  <c r="AC179" i="5"/>
  <c r="G180" i="1"/>
  <c r="AC180" i="5"/>
  <c r="G181" i="1"/>
  <c r="AC181" i="5"/>
  <c r="G182" i="1"/>
  <c r="AC182" i="5"/>
  <c r="G183" i="1"/>
  <c r="AC183" i="5"/>
  <c r="G184" i="1"/>
  <c r="AC184" i="5"/>
  <c r="G185" i="1"/>
  <c r="AC185" i="5"/>
  <c r="G186" i="1"/>
  <c r="AC186" i="5"/>
  <c r="G187" i="1"/>
  <c r="AC187" i="5"/>
  <c r="G188" i="1"/>
  <c r="AC188" i="5"/>
  <c r="G189" i="1"/>
  <c r="AC189" i="5"/>
  <c r="G190" i="1"/>
  <c r="AC190" i="5"/>
  <c r="G191" i="1"/>
  <c r="AC191" i="5"/>
  <c r="G192" i="1"/>
  <c r="AC192" i="5"/>
  <c r="G193" i="1"/>
  <c r="AC193" i="5"/>
  <c r="G194" i="1"/>
  <c r="AC194" i="5"/>
  <c r="G195" i="1"/>
  <c r="AC195" i="5"/>
  <c r="G196" i="1"/>
  <c r="AC196" i="5"/>
  <c r="G197" i="1"/>
  <c r="AC197" i="5"/>
  <c r="G198" i="1"/>
  <c r="AC198" i="5"/>
  <c r="G199" i="1"/>
  <c r="AC199" i="5"/>
  <c r="G200" i="1"/>
  <c r="AC200" i="5"/>
  <c r="G201" i="1"/>
  <c r="AC201" i="5"/>
  <c r="AA2" i="5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2" i="5"/>
  <c r="AA193" i="5"/>
  <c r="AA194" i="5"/>
  <c r="AA195" i="5"/>
  <c r="AA196" i="5"/>
  <c r="AA197" i="5"/>
  <c r="AA198" i="5"/>
  <c r="AA199" i="5"/>
  <c r="AA200" i="5"/>
  <c r="AA201" i="5"/>
  <c r="AR2" i="5"/>
  <c r="AQ2" i="5"/>
  <c r="AU2" i="5"/>
  <c r="AV2" i="5"/>
  <c r="AD2" i="5"/>
  <c r="AD3" i="5"/>
  <c r="AD4" i="5"/>
  <c r="AD5" i="5"/>
  <c r="AO6" i="5"/>
  <c r="AR6" i="5"/>
  <c r="AQ6" i="5"/>
  <c r="AU6" i="5"/>
  <c r="AV6" i="5"/>
  <c r="AO3" i="5"/>
  <c r="AO4" i="5"/>
  <c r="AO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6" i="5"/>
  <c r="AD137" i="5"/>
  <c r="AD138" i="5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D158" i="5"/>
  <c r="AD159" i="5"/>
  <c r="AD160" i="5"/>
  <c r="AD161" i="5"/>
  <c r="AD162" i="5"/>
  <c r="AD163" i="5"/>
  <c r="AD164" i="5"/>
  <c r="AD165" i="5"/>
  <c r="AD166" i="5"/>
  <c r="AD167" i="5"/>
  <c r="AD168" i="5"/>
  <c r="AD169" i="5"/>
  <c r="AD170" i="5"/>
  <c r="AD171" i="5"/>
  <c r="AD172" i="5"/>
  <c r="AD173" i="5"/>
  <c r="AD174" i="5"/>
  <c r="AD175" i="5"/>
  <c r="AD176" i="5"/>
  <c r="AD177" i="5"/>
  <c r="AD178" i="5"/>
  <c r="AD179" i="5"/>
  <c r="AD180" i="5"/>
  <c r="AD181" i="5"/>
  <c r="AD182" i="5"/>
  <c r="AD183" i="5"/>
  <c r="AD184" i="5"/>
  <c r="AD185" i="5"/>
  <c r="AD186" i="5"/>
  <c r="AD187" i="5"/>
  <c r="AD188" i="5"/>
  <c r="AD189" i="5"/>
  <c r="AD190" i="5"/>
  <c r="AD191" i="5"/>
  <c r="AD192" i="5"/>
  <c r="AD193" i="5"/>
  <c r="AD194" i="5"/>
  <c r="AD195" i="5"/>
  <c r="AD196" i="5"/>
  <c r="AD197" i="5"/>
  <c r="AD198" i="5"/>
  <c r="AD199" i="5"/>
  <c r="AD200" i="5"/>
  <c r="AD201" i="5"/>
  <c r="B21" i="6"/>
  <c r="I3" i="5"/>
  <c r="I2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B21" i="3"/>
  <c r="CK3" i="5"/>
  <c r="CK2" i="5"/>
  <c r="CK4" i="5"/>
  <c r="CK5" i="5"/>
  <c r="CK6" i="5"/>
  <c r="CK7" i="5"/>
  <c r="CK8" i="5"/>
  <c r="CK9" i="5"/>
  <c r="CK10" i="5"/>
  <c r="CK11" i="5"/>
  <c r="CK12" i="5"/>
  <c r="CK13" i="5"/>
  <c r="CK14" i="5"/>
  <c r="CK15" i="5"/>
  <c r="CK16" i="5"/>
  <c r="CK17" i="5"/>
  <c r="CK18" i="5"/>
  <c r="CK19" i="5"/>
  <c r="CK20" i="5"/>
  <c r="CK21" i="5"/>
  <c r="CK22" i="5"/>
  <c r="CK23" i="5"/>
  <c r="CK24" i="5"/>
  <c r="CK25" i="5"/>
  <c r="CK26" i="5"/>
  <c r="CK27" i="5"/>
  <c r="CK28" i="5"/>
  <c r="CK29" i="5"/>
  <c r="CK30" i="5"/>
  <c r="CK31" i="5"/>
  <c r="CK32" i="5"/>
  <c r="CK33" i="5"/>
  <c r="CK34" i="5"/>
  <c r="CK35" i="5"/>
  <c r="CK36" i="5"/>
  <c r="CK37" i="5"/>
  <c r="CK38" i="5"/>
  <c r="CK39" i="5"/>
  <c r="CK40" i="5"/>
  <c r="CK41" i="5"/>
  <c r="CK42" i="5"/>
  <c r="CK43" i="5"/>
  <c r="CK44" i="5"/>
  <c r="CK45" i="5"/>
  <c r="CK46" i="5"/>
  <c r="CK47" i="5"/>
  <c r="CK48" i="5"/>
  <c r="CK49" i="5"/>
  <c r="CK50" i="5"/>
  <c r="CK51" i="5"/>
  <c r="CK52" i="5"/>
  <c r="CK53" i="5"/>
  <c r="CK54" i="5"/>
  <c r="CK55" i="5"/>
  <c r="CK56" i="5"/>
  <c r="CK57" i="5"/>
  <c r="CK58" i="5"/>
  <c r="CK59" i="5"/>
  <c r="CK60" i="5"/>
  <c r="CK61" i="5"/>
  <c r="CK62" i="5"/>
  <c r="CK63" i="5"/>
  <c r="CK64" i="5"/>
  <c r="CK65" i="5"/>
  <c r="CK66" i="5"/>
  <c r="CK67" i="5"/>
  <c r="CK68" i="5"/>
  <c r="CK69" i="5"/>
  <c r="CK70" i="5"/>
  <c r="CK71" i="5"/>
  <c r="CK72" i="5"/>
  <c r="CK73" i="5"/>
  <c r="CK74" i="5"/>
  <c r="CK75" i="5"/>
  <c r="CK76" i="5"/>
  <c r="CK77" i="5"/>
  <c r="CK78" i="5"/>
  <c r="CK79" i="5"/>
  <c r="CK80" i="5"/>
  <c r="CK81" i="5"/>
  <c r="CK82" i="5"/>
  <c r="CK83" i="5"/>
  <c r="CK84" i="5"/>
  <c r="CK85" i="5"/>
  <c r="CK86" i="5"/>
  <c r="CK87" i="5"/>
  <c r="CK88" i="5"/>
  <c r="CK89" i="5"/>
  <c r="CK90" i="5"/>
  <c r="CK91" i="5"/>
  <c r="CK92" i="5"/>
  <c r="CK93" i="5"/>
  <c r="CK94" i="5"/>
  <c r="CK95" i="5"/>
  <c r="CK96" i="5"/>
  <c r="CK97" i="5"/>
  <c r="CK98" i="5"/>
  <c r="CK99" i="5"/>
  <c r="CK100" i="5"/>
  <c r="CK101" i="5"/>
  <c r="CK102" i="5"/>
  <c r="CK103" i="5"/>
  <c r="CK104" i="5"/>
  <c r="CK105" i="5"/>
  <c r="CK106" i="5"/>
  <c r="CK107" i="5"/>
  <c r="CK108" i="5"/>
  <c r="CK109" i="5"/>
  <c r="CK110" i="5"/>
  <c r="CK111" i="5"/>
  <c r="CK112" i="5"/>
  <c r="CK113" i="5"/>
  <c r="CK114" i="5"/>
  <c r="CK115" i="5"/>
  <c r="CK116" i="5"/>
  <c r="CK117" i="5"/>
  <c r="CK118" i="5"/>
  <c r="CK119" i="5"/>
  <c r="CK120" i="5"/>
  <c r="CK121" i="5"/>
  <c r="CK122" i="5"/>
  <c r="CK123" i="5"/>
  <c r="CK124" i="5"/>
  <c r="CK125" i="5"/>
  <c r="CK126" i="5"/>
  <c r="CK127" i="5"/>
  <c r="CK128" i="5"/>
  <c r="CK129" i="5"/>
  <c r="CK130" i="5"/>
  <c r="CK131" i="5"/>
  <c r="CK132" i="5"/>
  <c r="CK133" i="5"/>
  <c r="CK134" i="5"/>
  <c r="CK135" i="5"/>
  <c r="CK136" i="5"/>
  <c r="CK137" i="5"/>
  <c r="CK138" i="5"/>
  <c r="CK139" i="5"/>
  <c r="CK140" i="5"/>
  <c r="CK141" i="5"/>
  <c r="CK142" i="5"/>
  <c r="CK143" i="5"/>
  <c r="CK144" i="5"/>
  <c r="CK145" i="5"/>
  <c r="CK146" i="5"/>
  <c r="CK147" i="5"/>
  <c r="CK148" i="5"/>
  <c r="CK149" i="5"/>
  <c r="CK150" i="5"/>
  <c r="CK151" i="5"/>
  <c r="CK152" i="5"/>
  <c r="CK153" i="5"/>
  <c r="CK154" i="5"/>
  <c r="CK155" i="5"/>
  <c r="CK156" i="5"/>
  <c r="CK157" i="5"/>
  <c r="CK158" i="5"/>
  <c r="CK159" i="5"/>
  <c r="CK160" i="5"/>
  <c r="CK161" i="5"/>
  <c r="CK162" i="5"/>
  <c r="CK163" i="5"/>
  <c r="CK164" i="5"/>
  <c r="CK165" i="5"/>
  <c r="CK166" i="5"/>
  <c r="CK167" i="5"/>
  <c r="CK168" i="5"/>
  <c r="CK169" i="5"/>
  <c r="CK170" i="5"/>
  <c r="CK171" i="5"/>
  <c r="CK172" i="5"/>
  <c r="CK173" i="5"/>
  <c r="CK174" i="5"/>
  <c r="CK175" i="5"/>
  <c r="CK176" i="5"/>
  <c r="CK177" i="5"/>
  <c r="CK178" i="5"/>
  <c r="CK179" i="5"/>
  <c r="CK180" i="5"/>
  <c r="CK181" i="5"/>
  <c r="CK182" i="5"/>
  <c r="CK183" i="5"/>
  <c r="CK184" i="5"/>
  <c r="CK185" i="5"/>
  <c r="CK186" i="5"/>
  <c r="CK187" i="5"/>
  <c r="CK188" i="5"/>
  <c r="CK189" i="5"/>
  <c r="CK190" i="5"/>
  <c r="CK191" i="5"/>
  <c r="CK192" i="5"/>
  <c r="CK193" i="5"/>
  <c r="CK194" i="5"/>
  <c r="CK195" i="5"/>
  <c r="CK196" i="5"/>
  <c r="CK197" i="5"/>
  <c r="CK198" i="5"/>
  <c r="CK199" i="5"/>
  <c r="CK200" i="5"/>
  <c r="CK201" i="5"/>
  <c r="DN5" i="5"/>
  <c r="DN6" i="5"/>
  <c r="F2" i="7"/>
  <c r="F3" i="7"/>
  <c r="F4" i="7"/>
  <c r="F5" i="7"/>
  <c r="F6" i="7"/>
  <c r="F7" i="7"/>
  <c r="F8" i="7"/>
  <c r="F9" i="7"/>
  <c r="F10" i="7"/>
  <c r="F11" i="7"/>
  <c r="F12" i="7"/>
  <c r="F13" i="7"/>
  <c r="DK201" i="5"/>
  <c r="CP201" i="5"/>
  <c r="CO201" i="5"/>
  <c r="M201" i="5"/>
  <c r="DK200" i="5"/>
  <c r="CP200" i="5"/>
  <c r="CO200" i="5"/>
  <c r="M200" i="5"/>
  <c r="DK199" i="5"/>
  <c r="CP199" i="5"/>
  <c r="CO199" i="5"/>
  <c r="M199" i="5"/>
  <c r="DK198" i="5"/>
  <c r="CP198" i="5"/>
  <c r="CO198" i="5"/>
  <c r="M198" i="5"/>
  <c r="DK197" i="5"/>
  <c r="CP197" i="5"/>
  <c r="CO197" i="5"/>
  <c r="M197" i="5"/>
  <c r="DK196" i="5"/>
  <c r="CP196" i="5"/>
  <c r="CO196" i="5"/>
  <c r="M196" i="5"/>
  <c r="DK195" i="5"/>
  <c r="CP195" i="5"/>
  <c r="CO195" i="5"/>
  <c r="M195" i="5"/>
  <c r="DK194" i="5"/>
  <c r="CP194" i="5"/>
  <c r="CO194" i="5"/>
  <c r="M194" i="5"/>
  <c r="DK193" i="5"/>
  <c r="CP193" i="5"/>
  <c r="CO193" i="5"/>
  <c r="M193" i="5"/>
  <c r="DK192" i="5"/>
  <c r="CP192" i="5"/>
  <c r="CO192" i="5"/>
  <c r="M192" i="5"/>
  <c r="DK191" i="5"/>
  <c r="CP191" i="5"/>
  <c r="CO191" i="5"/>
  <c r="M191" i="5"/>
  <c r="DK190" i="5"/>
  <c r="CP190" i="5"/>
  <c r="CO190" i="5"/>
  <c r="M190" i="5"/>
  <c r="DK189" i="5"/>
  <c r="CP189" i="5"/>
  <c r="CO189" i="5"/>
  <c r="M189" i="5"/>
  <c r="DK188" i="5"/>
  <c r="CP188" i="5"/>
  <c r="CO188" i="5"/>
  <c r="M188" i="5"/>
  <c r="DK187" i="5"/>
  <c r="CP187" i="5"/>
  <c r="CO187" i="5"/>
  <c r="M187" i="5"/>
  <c r="DK186" i="5"/>
  <c r="CP186" i="5"/>
  <c r="CO186" i="5"/>
  <c r="M186" i="5"/>
  <c r="DK185" i="5"/>
  <c r="CP185" i="5"/>
  <c r="CO185" i="5"/>
  <c r="M185" i="5"/>
  <c r="DK184" i="5"/>
  <c r="CP184" i="5"/>
  <c r="CO184" i="5"/>
  <c r="M184" i="5"/>
  <c r="DK183" i="5"/>
  <c r="CP183" i="5"/>
  <c r="CO183" i="5"/>
  <c r="M183" i="5"/>
  <c r="DK182" i="5"/>
  <c r="CP182" i="5"/>
  <c r="CO182" i="5"/>
  <c r="M182" i="5"/>
  <c r="DK181" i="5"/>
  <c r="CP181" i="5"/>
  <c r="CO181" i="5"/>
  <c r="M181" i="5"/>
  <c r="DK180" i="5"/>
  <c r="CP180" i="5"/>
  <c r="CO180" i="5"/>
  <c r="M180" i="5"/>
  <c r="DK179" i="5"/>
  <c r="CP179" i="5"/>
  <c r="CO179" i="5"/>
  <c r="M179" i="5"/>
  <c r="DK178" i="5"/>
  <c r="CP178" i="5"/>
  <c r="CO178" i="5"/>
  <c r="M178" i="5"/>
  <c r="DK177" i="5"/>
  <c r="CP177" i="5"/>
  <c r="CO177" i="5"/>
  <c r="M177" i="5"/>
  <c r="DK176" i="5"/>
  <c r="CP176" i="5"/>
  <c r="CO176" i="5"/>
  <c r="M176" i="5"/>
  <c r="DK175" i="5"/>
  <c r="CP175" i="5"/>
  <c r="CO175" i="5"/>
  <c r="M175" i="5"/>
  <c r="DK174" i="5"/>
  <c r="CP174" i="5"/>
  <c r="CO174" i="5"/>
  <c r="M174" i="5"/>
  <c r="DK173" i="5"/>
  <c r="CP173" i="5"/>
  <c r="CO173" i="5"/>
  <c r="M173" i="5"/>
  <c r="DK172" i="5"/>
  <c r="CP172" i="5"/>
  <c r="CO172" i="5"/>
  <c r="M172" i="5"/>
  <c r="DK171" i="5"/>
  <c r="CP171" i="5"/>
  <c r="CO171" i="5"/>
  <c r="M171" i="5"/>
  <c r="DK170" i="5"/>
  <c r="CP170" i="5"/>
  <c r="CO170" i="5"/>
  <c r="M170" i="5"/>
  <c r="DK169" i="5"/>
  <c r="CP169" i="5"/>
  <c r="CO169" i="5"/>
  <c r="M169" i="5"/>
  <c r="DK168" i="5"/>
  <c r="CP168" i="5"/>
  <c r="CO168" i="5"/>
  <c r="M168" i="5"/>
  <c r="DK167" i="5"/>
  <c r="CP167" i="5"/>
  <c r="CO167" i="5"/>
  <c r="M167" i="5"/>
  <c r="DK166" i="5"/>
  <c r="CP166" i="5"/>
  <c r="CO166" i="5"/>
  <c r="M166" i="5"/>
  <c r="DK165" i="5"/>
  <c r="CP165" i="5"/>
  <c r="CO165" i="5"/>
  <c r="M165" i="5"/>
  <c r="DK164" i="5"/>
  <c r="CP164" i="5"/>
  <c r="CO164" i="5"/>
  <c r="M164" i="5"/>
  <c r="DK163" i="5"/>
  <c r="CP163" i="5"/>
  <c r="CO163" i="5"/>
  <c r="M163" i="5"/>
  <c r="DK162" i="5"/>
  <c r="CP162" i="5"/>
  <c r="CO162" i="5"/>
  <c r="M162" i="5"/>
  <c r="DK161" i="5"/>
  <c r="CP161" i="5"/>
  <c r="CO161" i="5"/>
  <c r="M161" i="5"/>
  <c r="DK160" i="5"/>
  <c r="CP160" i="5"/>
  <c r="CO160" i="5"/>
  <c r="M160" i="5"/>
  <c r="DK159" i="5"/>
  <c r="CP159" i="5"/>
  <c r="CO159" i="5"/>
  <c r="M159" i="5"/>
  <c r="DK158" i="5"/>
  <c r="CP158" i="5"/>
  <c r="CO158" i="5"/>
  <c r="M158" i="5"/>
  <c r="DK157" i="5"/>
  <c r="CP157" i="5"/>
  <c r="CO157" i="5"/>
  <c r="M157" i="5"/>
  <c r="DK156" i="5"/>
  <c r="CP156" i="5"/>
  <c r="CO156" i="5"/>
  <c r="M156" i="5"/>
  <c r="DK155" i="5"/>
  <c r="CP155" i="5"/>
  <c r="CO155" i="5"/>
  <c r="M155" i="5"/>
  <c r="DK154" i="5"/>
  <c r="CP154" i="5"/>
  <c r="CO154" i="5"/>
  <c r="M154" i="5"/>
  <c r="DK153" i="5"/>
  <c r="CP153" i="5"/>
  <c r="CO153" i="5"/>
  <c r="M153" i="5"/>
  <c r="DK152" i="5"/>
  <c r="CP152" i="5"/>
  <c r="CO152" i="5"/>
  <c r="M152" i="5"/>
  <c r="DK151" i="5"/>
  <c r="CP151" i="5"/>
  <c r="CO151" i="5"/>
  <c r="M151" i="5"/>
  <c r="DK150" i="5"/>
  <c r="CP150" i="5"/>
  <c r="CO150" i="5"/>
  <c r="M150" i="5"/>
  <c r="DK149" i="5"/>
  <c r="CP149" i="5"/>
  <c r="CO149" i="5"/>
  <c r="M149" i="5"/>
  <c r="DK148" i="5"/>
  <c r="CP148" i="5"/>
  <c r="CO148" i="5"/>
  <c r="M148" i="5"/>
  <c r="DK147" i="5"/>
  <c r="CP147" i="5"/>
  <c r="CO147" i="5"/>
  <c r="M147" i="5"/>
  <c r="DK146" i="5"/>
  <c r="CP146" i="5"/>
  <c r="CO146" i="5"/>
  <c r="M146" i="5"/>
  <c r="DK145" i="5"/>
  <c r="CP145" i="5"/>
  <c r="CO145" i="5"/>
  <c r="M145" i="5"/>
  <c r="DK144" i="5"/>
  <c r="CP144" i="5"/>
  <c r="CO144" i="5"/>
  <c r="M144" i="5"/>
  <c r="DK143" i="5"/>
  <c r="CP143" i="5"/>
  <c r="CO143" i="5"/>
  <c r="M143" i="5"/>
  <c r="DK142" i="5"/>
  <c r="CP142" i="5"/>
  <c r="CO142" i="5"/>
  <c r="M142" i="5"/>
  <c r="DK141" i="5"/>
  <c r="CP141" i="5"/>
  <c r="CO141" i="5"/>
  <c r="M141" i="5"/>
  <c r="DK140" i="5"/>
  <c r="CP140" i="5"/>
  <c r="CO140" i="5"/>
  <c r="M140" i="5"/>
  <c r="DK139" i="5"/>
  <c r="CP139" i="5"/>
  <c r="CO139" i="5"/>
  <c r="M139" i="5"/>
  <c r="DK138" i="5"/>
  <c r="CP138" i="5"/>
  <c r="CO138" i="5"/>
  <c r="M138" i="5"/>
  <c r="DK137" i="5"/>
  <c r="CP137" i="5"/>
  <c r="CO137" i="5"/>
  <c r="M137" i="5"/>
  <c r="DK136" i="5"/>
  <c r="CP136" i="5"/>
  <c r="CO136" i="5"/>
  <c r="M136" i="5"/>
  <c r="DK135" i="5"/>
  <c r="CP135" i="5"/>
  <c r="CO135" i="5"/>
  <c r="M135" i="5"/>
  <c r="DK134" i="5"/>
  <c r="CP134" i="5"/>
  <c r="CO134" i="5"/>
  <c r="M134" i="5"/>
  <c r="DK133" i="5"/>
  <c r="CP133" i="5"/>
  <c r="CO133" i="5"/>
  <c r="M133" i="5"/>
  <c r="DK132" i="5"/>
  <c r="CP132" i="5"/>
  <c r="CO132" i="5"/>
  <c r="M132" i="5"/>
  <c r="DK131" i="5"/>
  <c r="CP131" i="5"/>
  <c r="CO131" i="5"/>
  <c r="M131" i="5"/>
  <c r="DK130" i="5"/>
  <c r="CP130" i="5"/>
  <c r="CO130" i="5"/>
  <c r="M130" i="5"/>
  <c r="DK129" i="5"/>
  <c r="CP129" i="5"/>
  <c r="CO129" i="5"/>
  <c r="M129" i="5"/>
  <c r="DK128" i="5"/>
  <c r="CP128" i="5"/>
  <c r="CO128" i="5"/>
  <c r="M128" i="5"/>
  <c r="DK127" i="5"/>
  <c r="CP127" i="5"/>
  <c r="CO127" i="5"/>
  <c r="M127" i="5"/>
  <c r="DK126" i="5"/>
  <c r="CP126" i="5"/>
  <c r="CO126" i="5"/>
  <c r="M126" i="5"/>
  <c r="DK125" i="5"/>
  <c r="CP125" i="5"/>
  <c r="CO125" i="5"/>
  <c r="M125" i="5"/>
  <c r="DK124" i="5"/>
  <c r="CP124" i="5"/>
  <c r="CO124" i="5"/>
  <c r="M124" i="5"/>
  <c r="DK123" i="5"/>
  <c r="CP123" i="5"/>
  <c r="CO123" i="5"/>
  <c r="M123" i="5"/>
  <c r="DK122" i="5"/>
  <c r="CP122" i="5"/>
  <c r="CO122" i="5"/>
  <c r="M122" i="5"/>
  <c r="DK121" i="5"/>
  <c r="CP121" i="5"/>
  <c r="CO121" i="5"/>
  <c r="M121" i="5"/>
  <c r="DK120" i="5"/>
  <c r="CP120" i="5"/>
  <c r="CO120" i="5"/>
  <c r="M120" i="5"/>
  <c r="DK119" i="5"/>
  <c r="CP119" i="5"/>
  <c r="CO119" i="5"/>
  <c r="M119" i="5"/>
  <c r="DK118" i="5"/>
  <c r="CP118" i="5"/>
  <c r="CO118" i="5"/>
  <c r="M118" i="5"/>
  <c r="DK117" i="5"/>
  <c r="CP117" i="5"/>
  <c r="CO117" i="5"/>
  <c r="M117" i="5"/>
  <c r="DK116" i="5"/>
  <c r="CP116" i="5"/>
  <c r="CO116" i="5"/>
  <c r="M116" i="5"/>
  <c r="DK115" i="5"/>
  <c r="CP115" i="5"/>
  <c r="CO115" i="5"/>
  <c r="M115" i="5"/>
  <c r="DK114" i="5"/>
  <c r="CP114" i="5"/>
  <c r="CO114" i="5"/>
  <c r="M114" i="5"/>
  <c r="DK113" i="5"/>
  <c r="CP113" i="5"/>
  <c r="CO113" i="5"/>
  <c r="M113" i="5"/>
  <c r="DK112" i="5"/>
  <c r="CP112" i="5"/>
  <c r="CO112" i="5"/>
  <c r="M112" i="5"/>
  <c r="DK111" i="5"/>
  <c r="CP111" i="5"/>
  <c r="CO111" i="5"/>
  <c r="M111" i="5"/>
  <c r="DK110" i="5"/>
  <c r="CP110" i="5"/>
  <c r="CO110" i="5"/>
  <c r="M110" i="5"/>
  <c r="DK109" i="5"/>
  <c r="CP109" i="5"/>
  <c r="CO109" i="5"/>
  <c r="M109" i="5"/>
  <c r="DK108" i="5"/>
  <c r="CP108" i="5"/>
  <c r="CO108" i="5"/>
  <c r="M108" i="5"/>
  <c r="DK107" i="5"/>
  <c r="CP107" i="5"/>
  <c r="CO107" i="5"/>
  <c r="M107" i="5"/>
  <c r="DK106" i="5"/>
  <c r="CP106" i="5"/>
  <c r="CO106" i="5"/>
  <c r="M106" i="5"/>
  <c r="DK105" i="5"/>
  <c r="CP105" i="5"/>
  <c r="CO105" i="5"/>
  <c r="M105" i="5"/>
  <c r="DK104" i="5"/>
  <c r="CP104" i="5"/>
  <c r="CO104" i="5"/>
  <c r="M104" i="5"/>
  <c r="DK103" i="5"/>
  <c r="CP103" i="5"/>
  <c r="CO103" i="5"/>
  <c r="M103" i="5"/>
  <c r="DK102" i="5"/>
  <c r="CP102" i="5"/>
  <c r="CO102" i="5"/>
  <c r="M102" i="5"/>
  <c r="DK101" i="5"/>
  <c r="CP101" i="5"/>
  <c r="CO101" i="5"/>
  <c r="M101" i="5"/>
  <c r="DK100" i="5"/>
  <c r="CP100" i="5"/>
  <c r="CO100" i="5"/>
  <c r="M100" i="5"/>
  <c r="DK99" i="5"/>
  <c r="CP99" i="5"/>
  <c r="CO99" i="5"/>
  <c r="M99" i="5"/>
  <c r="DK98" i="5"/>
  <c r="CP98" i="5"/>
  <c r="CO98" i="5"/>
  <c r="M98" i="5"/>
  <c r="DK97" i="5"/>
  <c r="CP97" i="5"/>
  <c r="CO97" i="5"/>
  <c r="M97" i="5"/>
  <c r="DK96" i="5"/>
  <c r="CP96" i="5"/>
  <c r="CO96" i="5"/>
  <c r="M96" i="5"/>
  <c r="DK95" i="5"/>
  <c r="CP95" i="5"/>
  <c r="CO95" i="5"/>
  <c r="M95" i="5"/>
  <c r="DK94" i="5"/>
  <c r="CP94" i="5"/>
  <c r="CO94" i="5"/>
  <c r="M94" i="5"/>
  <c r="DK93" i="5"/>
  <c r="CP93" i="5"/>
  <c r="CO93" i="5"/>
  <c r="M93" i="5"/>
  <c r="DK92" i="5"/>
  <c r="CP92" i="5"/>
  <c r="CO92" i="5"/>
  <c r="M92" i="5"/>
  <c r="DK91" i="5"/>
  <c r="CP91" i="5"/>
  <c r="CO91" i="5"/>
  <c r="M91" i="5"/>
  <c r="DK90" i="5"/>
  <c r="CP90" i="5"/>
  <c r="CO90" i="5"/>
  <c r="M90" i="5"/>
  <c r="DK89" i="5"/>
  <c r="CP89" i="5"/>
  <c r="CO89" i="5"/>
  <c r="M89" i="5"/>
  <c r="DK88" i="5"/>
  <c r="CP88" i="5"/>
  <c r="CO88" i="5"/>
  <c r="M88" i="5"/>
  <c r="DK87" i="5"/>
  <c r="CP87" i="5"/>
  <c r="CO87" i="5"/>
  <c r="M87" i="5"/>
  <c r="DK86" i="5"/>
  <c r="CP86" i="5"/>
  <c r="CO86" i="5"/>
  <c r="M86" i="5"/>
  <c r="DK85" i="5"/>
  <c r="CP85" i="5"/>
  <c r="CO85" i="5"/>
  <c r="M85" i="5"/>
  <c r="DK84" i="5"/>
  <c r="CP84" i="5"/>
  <c r="CO84" i="5"/>
  <c r="M84" i="5"/>
  <c r="DK83" i="5"/>
  <c r="CP83" i="5"/>
  <c r="CO83" i="5"/>
  <c r="M83" i="5"/>
  <c r="DK82" i="5"/>
  <c r="CP82" i="5"/>
  <c r="CO82" i="5"/>
  <c r="M82" i="5"/>
  <c r="DK81" i="5"/>
  <c r="CP81" i="5"/>
  <c r="CO81" i="5"/>
  <c r="M81" i="5"/>
  <c r="DK80" i="5"/>
  <c r="CP80" i="5"/>
  <c r="CO80" i="5"/>
  <c r="M80" i="5"/>
  <c r="DK79" i="5"/>
  <c r="CP79" i="5"/>
  <c r="CO79" i="5"/>
  <c r="M79" i="5"/>
  <c r="DK78" i="5"/>
  <c r="CP78" i="5"/>
  <c r="CO78" i="5"/>
  <c r="M78" i="5"/>
  <c r="DK77" i="5"/>
  <c r="CP77" i="5"/>
  <c r="CO77" i="5"/>
  <c r="M77" i="5"/>
  <c r="DK76" i="5"/>
  <c r="CP76" i="5"/>
  <c r="CO76" i="5"/>
  <c r="M76" i="5"/>
  <c r="DK75" i="5"/>
  <c r="CP75" i="5"/>
  <c r="CO75" i="5"/>
  <c r="M75" i="5"/>
  <c r="DK74" i="5"/>
  <c r="CP74" i="5"/>
  <c r="CO74" i="5"/>
  <c r="M74" i="5"/>
  <c r="DK73" i="5"/>
  <c r="CP73" i="5"/>
  <c r="CO73" i="5"/>
  <c r="M73" i="5"/>
  <c r="DK72" i="5"/>
  <c r="CP72" i="5"/>
  <c r="CO72" i="5"/>
  <c r="M72" i="5"/>
  <c r="DK71" i="5"/>
  <c r="CP71" i="5"/>
  <c r="CO71" i="5"/>
  <c r="M71" i="5"/>
  <c r="DK70" i="5"/>
  <c r="CP70" i="5"/>
  <c r="CO70" i="5"/>
  <c r="M70" i="5"/>
  <c r="DK69" i="5"/>
  <c r="CP69" i="5"/>
  <c r="CO69" i="5"/>
  <c r="M69" i="5"/>
  <c r="DK68" i="5"/>
  <c r="CP68" i="5"/>
  <c r="CO68" i="5"/>
  <c r="M68" i="5"/>
  <c r="DK67" i="5"/>
  <c r="CP67" i="5"/>
  <c r="CO67" i="5"/>
  <c r="M67" i="5"/>
  <c r="DK66" i="5"/>
  <c r="CP66" i="5"/>
  <c r="CO66" i="5"/>
  <c r="M66" i="5"/>
  <c r="DK65" i="5"/>
  <c r="CP65" i="5"/>
  <c r="CO65" i="5"/>
  <c r="M65" i="5"/>
  <c r="DK64" i="5"/>
  <c r="CP64" i="5"/>
  <c r="CO64" i="5"/>
  <c r="M64" i="5"/>
  <c r="DK63" i="5"/>
  <c r="CP63" i="5"/>
  <c r="CO63" i="5"/>
  <c r="M63" i="5"/>
  <c r="DK62" i="5"/>
  <c r="CP62" i="5"/>
  <c r="CO62" i="5"/>
  <c r="M62" i="5"/>
  <c r="DK61" i="5"/>
  <c r="CP61" i="5"/>
  <c r="CO61" i="5"/>
  <c r="M61" i="5"/>
  <c r="DK60" i="5"/>
  <c r="CP60" i="5"/>
  <c r="CO60" i="5"/>
  <c r="M60" i="5"/>
  <c r="DK59" i="5"/>
  <c r="CP59" i="5"/>
  <c r="CO59" i="5"/>
  <c r="M59" i="5"/>
  <c r="DK58" i="5"/>
  <c r="CP58" i="5"/>
  <c r="CO58" i="5"/>
  <c r="M58" i="5"/>
  <c r="DK57" i="5"/>
  <c r="CP57" i="5"/>
  <c r="CO57" i="5"/>
  <c r="M57" i="5"/>
  <c r="DK56" i="5"/>
  <c r="CP56" i="5"/>
  <c r="CO56" i="5"/>
  <c r="M56" i="5"/>
  <c r="DK55" i="5"/>
  <c r="CP55" i="5"/>
  <c r="CO55" i="5"/>
  <c r="M55" i="5"/>
  <c r="DK54" i="5"/>
  <c r="CP54" i="5"/>
  <c r="CO54" i="5"/>
  <c r="M54" i="5"/>
  <c r="DK53" i="5"/>
  <c r="CP53" i="5"/>
  <c r="CO53" i="5"/>
  <c r="M53" i="5"/>
  <c r="DK52" i="5"/>
  <c r="CP52" i="5"/>
  <c r="CO52" i="5"/>
  <c r="M52" i="5"/>
  <c r="DK51" i="5"/>
  <c r="CP51" i="5"/>
  <c r="CO51" i="5"/>
  <c r="M51" i="5"/>
  <c r="DK50" i="5"/>
  <c r="CP50" i="5"/>
  <c r="CO50" i="5"/>
  <c r="M50" i="5"/>
  <c r="DK49" i="5"/>
  <c r="CP49" i="5"/>
  <c r="CO49" i="5"/>
  <c r="M49" i="5"/>
  <c r="DK48" i="5"/>
  <c r="CP48" i="5"/>
  <c r="CO48" i="5"/>
  <c r="M48" i="5"/>
  <c r="DK47" i="5"/>
  <c r="CP47" i="5"/>
  <c r="CO47" i="5"/>
  <c r="M47" i="5"/>
  <c r="DK46" i="5"/>
  <c r="CP46" i="5"/>
  <c r="CO46" i="5"/>
  <c r="M46" i="5"/>
  <c r="DK45" i="5"/>
  <c r="CP45" i="5"/>
  <c r="CO45" i="5"/>
  <c r="M45" i="5"/>
  <c r="DK44" i="5"/>
  <c r="CP44" i="5"/>
  <c r="CO44" i="5"/>
  <c r="M44" i="5"/>
  <c r="DK43" i="5"/>
  <c r="CP43" i="5"/>
  <c r="CO43" i="5"/>
  <c r="M43" i="5"/>
  <c r="DK42" i="5"/>
  <c r="CP42" i="5"/>
  <c r="CO42" i="5"/>
  <c r="M42" i="5"/>
  <c r="DN12" i="5"/>
  <c r="DN13" i="5"/>
  <c r="DK41" i="5"/>
  <c r="CP41" i="5"/>
  <c r="CO41" i="5"/>
  <c r="M41" i="5"/>
  <c r="DK40" i="5"/>
  <c r="CP40" i="5"/>
  <c r="CO40" i="5"/>
  <c r="M40" i="5"/>
  <c r="DK39" i="5"/>
  <c r="CP39" i="5"/>
  <c r="CO39" i="5"/>
  <c r="M39" i="5"/>
  <c r="DK38" i="5"/>
  <c r="CP38" i="5"/>
  <c r="CO38" i="5"/>
  <c r="M38" i="5"/>
  <c r="DK37" i="5"/>
  <c r="CP37" i="5"/>
  <c r="CO37" i="5"/>
  <c r="M37" i="5"/>
  <c r="DK36" i="5"/>
  <c r="CP36" i="5"/>
  <c r="CO36" i="5"/>
  <c r="M36" i="5"/>
  <c r="DK35" i="5"/>
  <c r="CP35" i="5"/>
  <c r="CO35" i="5"/>
  <c r="M35" i="5"/>
  <c r="DK34" i="5"/>
  <c r="CP34" i="5"/>
  <c r="CO34" i="5"/>
  <c r="M34" i="5"/>
  <c r="DK33" i="5"/>
  <c r="CP33" i="5"/>
  <c r="CO33" i="5"/>
  <c r="M33" i="5"/>
  <c r="DK32" i="5"/>
  <c r="CP32" i="5"/>
  <c r="CO32" i="5"/>
  <c r="M32" i="5"/>
  <c r="DK31" i="5"/>
  <c r="CP31" i="5"/>
  <c r="CO31" i="5"/>
  <c r="M31" i="5"/>
  <c r="DK30" i="5"/>
  <c r="CP30" i="5"/>
  <c r="CO30" i="5"/>
  <c r="M30" i="5"/>
  <c r="DK29" i="5"/>
  <c r="CP29" i="5"/>
  <c r="CO29" i="5"/>
  <c r="M29" i="5"/>
  <c r="DK28" i="5"/>
  <c r="CP28" i="5"/>
  <c r="CO28" i="5"/>
  <c r="M28" i="5"/>
  <c r="DK27" i="5"/>
  <c r="CP27" i="5"/>
  <c r="CO27" i="5"/>
  <c r="M27" i="5"/>
  <c r="DK26" i="5"/>
  <c r="CP26" i="5"/>
  <c r="CO26" i="5"/>
  <c r="M26" i="5"/>
  <c r="DK25" i="5"/>
  <c r="CP25" i="5"/>
  <c r="CO25" i="5"/>
  <c r="M25" i="5"/>
  <c r="DK24" i="5"/>
  <c r="CP24" i="5"/>
  <c r="CO24" i="5"/>
  <c r="M24" i="5"/>
  <c r="DK23" i="5"/>
  <c r="CP23" i="5"/>
  <c r="CO23" i="5"/>
  <c r="M23" i="5"/>
  <c r="DK22" i="5"/>
  <c r="CP22" i="5"/>
  <c r="CO22" i="5"/>
  <c r="M22" i="5"/>
  <c r="DK21" i="5"/>
  <c r="CP21" i="5"/>
  <c r="CO21" i="5"/>
  <c r="M21" i="5"/>
  <c r="DK20" i="5"/>
  <c r="CP20" i="5"/>
  <c r="CO20" i="5"/>
  <c r="M20" i="5"/>
  <c r="DK19" i="5"/>
  <c r="CP19" i="5"/>
  <c r="CO19" i="5"/>
  <c r="M19" i="5"/>
  <c r="DK18" i="5"/>
  <c r="CP18" i="5"/>
  <c r="CO18" i="5"/>
  <c r="M18" i="5"/>
  <c r="DK17" i="5"/>
  <c r="CP17" i="5"/>
  <c r="CO17" i="5"/>
  <c r="M17" i="5"/>
  <c r="DK16" i="5"/>
  <c r="CP16" i="5"/>
  <c r="CO16" i="5"/>
  <c r="M16" i="5"/>
  <c r="DK15" i="5"/>
  <c r="CP15" i="5"/>
  <c r="CO15" i="5"/>
  <c r="M15" i="5"/>
  <c r="DK14" i="5"/>
  <c r="CP14" i="5"/>
  <c r="CO14" i="5"/>
  <c r="M14" i="5"/>
  <c r="DN19" i="5"/>
  <c r="DN20" i="5"/>
  <c r="DK13" i="5"/>
  <c r="CP13" i="5"/>
  <c r="CO13" i="5"/>
  <c r="CV7" i="5"/>
  <c r="DS2" i="5"/>
  <c r="DT2" i="5"/>
  <c r="CV13" i="5"/>
  <c r="DS3" i="5"/>
  <c r="DT3" i="5"/>
  <c r="DT4" i="5"/>
  <c r="DT5" i="5"/>
  <c r="DT6" i="5"/>
  <c r="DT7" i="5"/>
  <c r="DT8" i="5"/>
  <c r="DT9" i="5"/>
  <c r="DT10" i="5"/>
  <c r="DT11" i="5"/>
  <c r="DT12" i="5"/>
  <c r="DT13" i="5"/>
  <c r="DT14" i="5"/>
  <c r="DT15" i="5"/>
  <c r="DT16" i="5"/>
  <c r="DT17" i="5"/>
  <c r="DT18" i="5"/>
  <c r="DT19" i="5"/>
  <c r="DT20" i="5"/>
  <c r="DT21" i="5"/>
  <c r="DT22" i="5"/>
  <c r="DT23" i="5"/>
  <c r="DT24" i="5"/>
  <c r="DT25" i="5"/>
  <c r="DT26" i="5"/>
  <c r="DT27" i="5"/>
  <c r="DT28" i="5"/>
  <c r="DT29" i="5"/>
  <c r="DT30" i="5"/>
  <c r="DT31" i="5"/>
  <c r="DT32" i="5"/>
  <c r="DT33" i="5"/>
  <c r="DT34" i="5"/>
  <c r="DT35" i="5"/>
  <c r="DT36" i="5"/>
  <c r="DT37" i="5"/>
  <c r="DT38" i="5"/>
  <c r="DT39" i="5"/>
  <c r="DT40" i="5"/>
  <c r="DT41" i="5"/>
  <c r="DK2" i="5"/>
  <c r="DK3" i="5"/>
  <c r="DK4" i="5"/>
  <c r="DK5" i="5"/>
  <c r="DK6" i="5"/>
  <c r="DK7" i="5"/>
  <c r="DK8" i="5"/>
  <c r="DK9" i="5"/>
  <c r="DK10" i="5"/>
  <c r="DK11" i="5"/>
  <c r="DK12" i="5"/>
  <c r="DN17" i="5"/>
  <c r="CU7" i="5"/>
  <c r="CU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L29" i="7"/>
  <c r="L32" i="7"/>
  <c r="B24" i="3"/>
  <c r="B27" i="3"/>
  <c r="J13" i="5"/>
  <c r="J2" i="5"/>
  <c r="J3" i="5"/>
  <c r="J4" i="5"/>
  <c r="J5" i="5"/>
  <c r="J6" i="5"/>
  <c r="J7" i="5"/>
  <c r="J8" i="5"/>
  <c r="J9" i="5"/>
  <c r="J10" i="5"/>
  <c r="J11" i="5"/>
  <c r="J12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M13" i="5"/>
  <c r="CP12" i="5"/>
  <c r="CO12" i="5"/>
  <c r="M12" i="5"/>
  <c r="CP11" i="5"/>
  <c r="CO11" i="5"/>
  <c r="M11" i="5"/>
  <c r="CP10" i="5"/>
  <c r="CO10" i="5"/>
  <c r="M10" i="5"/>
  <c r="CP9" i="5"/>
  <c r="CO9" i="5"/>
  <c r="M9" i="5"/>
  <c r="CP8" i="5"/>
  <c r="CO8" i="5"/>
  <c r="M8" i="5"/>
  <c r="CP7" i="5"/>
  <c r="CO7" i="5"/>
  <c r="M7" i="5"/>
  <c r="CP6" i="5"/>
  <c r="CO6" i="5"/>
  <c r="M6" i="5"/>
  <c r="CP5" i="5"/>
  <c r="CO5" i="5"/>
  <c r="M5" i="5"/>
  <c r="CP4" i="5"/>
  <c r="CO4" i="5"/>
  <c r="M4" i="5"/>
  <c r="CO3" i="5"/>
  <c r="M3" i="5"/>
  <c r="CO2" i="5"/>
  <c r="M2" i="5"/>
  <c r="CN2" i="5"/>
  <c r="CN3" i="5"/>
  <c r="CN4" i="5"/>
  <c r="CN5" i="5"/>
  <c r="CN6" i="5"/>
  <c r="CN7" i="5"/>
  <c r="CN8" i="5"/>
  <c r="CN9" i="5"/>
  <c r="CN10" i="5"/>
  <c r="CN11" i="5"/>
  <c r="CN12" i="5"/>
  <c r="CN13" i="5"/>
  <c r="CN14" i="5"/>
  <c r="CN15" i="5"/>
  <c r="CN16" i="5"/>
  <c r="CN17" i="5"/>
  <c r="CN18" i="5"/>
  <c r="CN19" i="5"/>
  <c r="CN20" i="5"/>
  <c r="CN21" i="5"/>
  <c r="CN22" i="5"/>
  <c r="CN23" i="5"/>
  <c r="CN24" i="5"/>
  <c r="CN25" i="5"/>
  <c r="CN26" i="5"/>
  <c r="CN27" i="5"/>
  <c r="CN28" i="5"/>
  <c r="CN29" i="5"/>
  <c r="CN30" i="5"/>
  <c r="CN31" i="5"/>
  <c r="CN32" i="5"/>
  <c r="CN33" i="5"/>
  <c r="CN34" i="5"/>
  <c r="CN35" i="5"/>
  <c r="CN36" i="5"/>
  <c r="CN37" i="5"/>
  <c r="CN38" i="5"/>
  <c r="CN39" i="5"/>
  <c r="CN40" i="5"/>
  <c r="CN41" i="5"/>
  <c r="CN42" i="5"/>
  <c r="CN43" i="5"/>
  <c r="CN44" i="5"/>
  <c r="CN45" i="5"/>
  <c r="CN46" i="5"/>
  <c r="CN47" i="5"/>
  <c r="CN48" i="5"/>
  <c r="CN49" i="5"/>
  <c r="CN50" i="5"/>
  <c r="CN51" i="5"/>
  <c r="CN52" i="5"/>
  <c r="CN53" i="5"/>
  <c r="CN54" i="5"/>
  <c r="CN55" i="5"/>
  <c r="CN56" i="5"/>
  <c r="CN57" i="5"/>
  <c r="CN58" i="5"/>
  <c r="CN59" i="5"/>
  <c r="CN60" i="5"/>
  <c r="CN61" i="5"/>
  <c r="CN62" i="5"/>
  <c r="CN63" i="5"/>
  <c r="CN64" i="5"/>
  <c r="CN65" i="5"/>
  <c r="CN66" i="5"/>
  <c r="CN67" i="5"/>
  <c r="CN68" i="5"/>
  <c r="CN69" i="5"/>
  <c r="CN70" i="5"/>
  <c r="CN71" i="5"/>
  <c r="CN72" i="5"/>
  <c r="CN73" i="5"/>
  <c r="CN74" i="5"/>
  <c r="CN75" i="5"/>
  <c r="CN76" i="5"/>
  <c r="CN77" i="5"/>
  <c r="CN78" i="5"/>
  <c r="CN79" i="5"/>
  <c r="CN80" i="5"/>
  <c r="CN81" i="5"/>
  <c r="CN82" i="5"/>
  <c r="CN83" i="5"/>
  <c r="CN84" i="5"/>
  <c r="CN85" i="5"/>
  <c r="CN86" i="5"/>
  <c r="CN87" i="5"/>
  <c r="CN88" i="5"/>
  <c r="CN89" i="5"/>
  <c r="CN90" i="5"/>
  <c r="CN91" i="5"/>
  <c r="CN92" i="5"/>
  <c r="CN93" i="5"/>
  <c r="CN94" i="5"/>
  <c r="CN95" i="5"/>
  <c r="CN96" i="5"/>
  <c r="CN97" i="5"/>
  <c r="CN98" i="5"/>
  <c r="CN99" i="5"/>
  <c r="CN100" i="5"/>
  <c r="CN101" i="5"/>
  <c r="CN102" i="5"/>
  <c r="CN103" i="5"/>
  <c r="CN104" i="5"/>
  <c r="CN105" i="5"/>
  <c r="CN106" i="5"/>
  <c r="CN107" i="5"/>
  <c r="CN108" i="5"/>
  <c r="CN109" i="5"/>
  <c r="CN110" i="5"/>
  <c r="CN111" i="5"/>
  <c r="CN112" i="5"/>
  <c r="CN113" i="5"/>
  <c r="CN114" i="5"/>
  <c r="CN115" i="5"/>
  <c r="CN116" i="5"/>
  <c r="CN117" i="5"/>
  <c r="CN118" i="5"/>
  <c r="CN119" i="5"/>
  <c r="CN120" i="5"/>
  <c r="CN121" i="5"/>
  <c r="CN122" i="5"/>
  <c r="CN123" i="5"/>
  <c r="CN124" i="5"/>
  <c r="CN125" i="5"/>
  <c r="CN126" i="5"/>
  <c r="CN127" i="5"/>
  <c r="CN128" i="5"/>
  <c r="CN129" i="5"/>
  <c r="CN130" i="5"/>
  <c r="CN131" i="5"/>
  <c r="CN132" i="5"/>
  <c r="CN133" i="5"/>
  <c r="CN134" i="5"/>
  <c r="CN135" i="5"/>
  <c r="CN136" i="5"/>
  <c r="CN137" i="5"/>
  <c r="CN138" i="5"/>
  <c r="CN139" i="5"/>
  <c r="CN140" i="5"/>
  <c r="CN141" i="5"/>
  <c r="CN142" i="5"/>
  <c r="CN143" i="5"/>
  <c r="CN144" i="5"/>
  <c r="CN145" i="5"/>
  <c r="CN146" i="5"/>
  <c r="CN147" i="5"/>
  <c r="CN148" i="5"/>
  <c r="CN149" i="5"/>
  <c r="CN150" i="5"/>
  <c r="CN151" i="5"/>
  <c r="CN152" i="5"/>
  <c r="CN153" i="5"/>
  <c r="CN154" i="5"/>
  <c r="CN155" i="5"/>
  <c r="CN156" i="5"/>
  <c r="CN157" i="5"/>
  <c r="CN158" i="5"/>
  <c r="CN159" i="5"/>
  <c r="CN160" i="5"/>
  <c r="CN161" i="5"/>
  <c r="CN162" i="5"/>
  <c r="CN163" i="5"/>
  <c r="CN164" i="5"/>
  <c r="CN165" i="5"/>
  <c r="CN166" i="5"/>
  <c r="CN167" i="5"/>
  <c r="CN168" i="5"/>
  <c r="CN169" i="5"/>
  <c r="CN170" i="5"/>
  <c r="CN171" i="5"/>
  <c r="CN172" i="5"/>
  <c r="CN173" i="5"/>
  <c r="CN174" i="5"/>
  <c r="CN175" i="5"/>
  <c r="CN176" i="5"/>
  <c r="CN177" i="5"/>
  <c r="CN178" i="5"/>
  <c r="CN179" i="5"/>
  <c r="CN180" i="5"/>
  <c r="CN181" i="5"/>
  <c r="CN182" i="5"/>
  <c r="CN183" i="5"/>
  <c r="CN184" i="5"/>
  <c r="CN185" i="5"/>
  <c r="CN186" i="5"/>
  <c r="CN187" i="5"/>
  <c r="CN188" i="5"/>
  <c r="CN189" i="5"/>
  <c r="CN190" i="5"/>
  <c r="CN191" i="5"/>
  <c r="CN192" i="5"/>
  <c r="CN193" i="5"/>
  <c r="CN194" i="5"/>
  <c r="CN195" i="5"/>
  <c r="CN196" i="5"/>
  <c r="CN197" i="5"/>
  <c r="CN198" i="5"/>
  <c r="CN199" i="5"/>
  <c r="CN200" i="5"/>
  <c r="CN201" i="5"/>
  <c r="DV2" i="5"/>
  <c r="DV3" i="5"/>
  <c r="DV4" i="5"/>
  <c r="DV5" i="5"/>
  <c r="DV6" i="5"/>
  <c r="DV7" i="5"/>
  <c r="DV8" i="5"/>
  <c r="DV9" i="5"/>
  <c r="DV10" i="5"/>
  <c r="DV11" i="5"/>
  <c r="DV12" i="5"/>
  <c r="DV13" i="5"/>
  <c r="DV14" i="5"/>
  <c r="DV15" i="5"/>
  <c r="DV16" i="5"/>
  <c r="DV17" i="5"/>
  <c r="DV18" i="5"/>
  <c r="DV19" i="5"/>
  <c r="DV20" i="5"/>
  <c r="DV21" i="5"/>
  <c r="DV22" i="5"/>
  <c r="DV23" i="5"/>
  <c r="DV24" i="5"/>
  <c r="DV25" i="5"/>
  <c r="DV26" i="5"/>
  <c r="DV27" i="5"/>
  <c r="DV28" i="5"/>
  <c r="DV29" i="5"/>
  <c r="DV30" i="5"/>
  <c r="DV31" i="5"/>
  <c r="DV32" i="5"/>
  <c r="DV33" i="5"/>
  <c r="DV34" i="5"/>
  <c r="DV35" i="5"/>
  <c r="DV36" i="5"/>
  <c r="DV37" i="5"/>
  <c r="DV38" i="5"/>
  <c r="DV39" i="5"/>
  <c r="DV40" i="5"/>
  <c r="DV41" i="5"/>
  <c r="I38" i="7"/>
  <c r="I30" i="7"/>
  <c r="B10" i="3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F3" i="8"/>
  <c r="F2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CG3" i="5"/>
  <c r="J30" i="8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J37" i="8"/>
  <c r="G37" i="8"/>
  <c r="G36" i="8"/>
  <c r="CG2" i="5"/>
  <c r="BW2" i="5"/>
  <c r="BW3" i="5"/>
  <c r="BW4" i="5"/>
  <c r="BW5" i="5"/>
  <c r="BW6" i="5"/>
  <c r="BW7" i="5"/>
  <c r="BW8" i="5"/>
  <c r="BW9" i="5"/>
  <c r="BW10" i="5"/>
  <c r="BW11" i="5"/>
  <c r="BW12" i="5"/>
  <c r="BW13" i="5"/>
  <c r="BW14" i="5"/>
  <c r="BW15" i="5"/>
  <c r="BW16" i="5"/>
  <c r="BW17" i="5"/>
  <c r="BW18" i="5"/>
  <c r="BW19" i="5"/>
  <c r="BW20" i="5"/>
  <c r="BW21" i="5"/>
  <c r="BW22" i="5"/>
  <c r="BW23" i="5"/>
  <c r="BW24" i="5"/>
  <c r="BW25" i="5"/>
  <c r="BW26" i="5"/>
  <c r="BW27" i="5"/>
  <c r="BW28" i="5"/>
  <c r="BW29" i="5"/>
  <c r="BW30" i="5"/>
  <c r="BW31" i="5"/>
  <c r="BW32" i="5"/>
  <c r="BW33" i="5"/>
  <c r="BW34" i="5"/>
  <c r="BW35" i="5"/>
  <c r="BW36" i="5"/>
  <c r="BW37" i="5"/>
  <c r="BW38" i="5"/>
  <c r="BW39" i="5"/>
  <c r="BW40" i="5"/>
  <c r="BW41" i="5"/>
  <c r="BW42" i="5"/>
  <c r="BW43" i="5"/>
  <c r="BW44" i="5"/>
  <c r="BW45" i="5"/>
  <c r="BW46" i="5"/>
  <c r="BW47" i="5"/>
  <c r="BW48" i="5"/>
  <c r="BW49" i="5"/>
  <c r="BW50" i="5"/>
  <c r="BW51" i="5"/>
  <c r="BW52" i="5"/>
  <c r="BW53" i="5"/>
  <c r="BW54" i="5"/>
  <c r="BW55" i="5"/>
  <c r="BW56" i="5"/>
  <c r="BW57" i="5"/>
  <c r="BW58" i="5"/>
  <c r="BW59" i="5"/>
  <c r="BW60" i="5"/>
  <c r="BW61" i="5"/>
  <c r="BW62" i="5"/>
  <c r="BW63" i="5"/>
  <c r="BW64" i="5"/>
  <c r="BW65" i="5"/>
  <c r="BW66" i="5"/>
  <c r="BW67" i="5"/>
  <c r="BW68" i="5"/>
  <c r="BW69" i="5"/>
  <c r="BW70" i="5"/>
  <c r="BW71" i="5"/>
  <c r="BW72" i="5"/>
  <c r="BW73" i="5"/>
  <c r="BW74" i="5"/>
  <c r="BW75" i="5"/>
  <c r="BW76" i="5"/>
  <c r="BW77" i="5"/>
  <c r="BW78" i="5"/>
  <c r="BW79" i="5"/>
  <c r="BW80" i="5"/>
  <c r="BW81" i="5"/>
  <c r="BW82" i="5"/>
  <c r="BW83" i="5"/>
  <c r="BW84" i="5"/>
  <c r="BW85" i="5"/>
  <c r="BW86" i="5"/>
  <c r="BW87" i="5"/>
  <c r="BW88" i="5"/>
  <c r="BW89" i="5"/>
  <c r="BW90" i="5"/>
  <c r="BW91" i="5"/>
  <c r="BW92" i="5"/>
  <c r="BW93" i="5"/>
  <c r="BW94" i="5"/>
  <c r="BW95" i="5"/>
  <c r="BW96" i="5"/>
  <c r="BW97" i="5"/>
  <c r="BW98" i="5"/>
  <c r="BW99" i="5"/>
  <c r="BW100" i="5"/>
  <c r="BW101" i="5"/>
  <c r="BW102" i="5"/>
  <c r="BW103" i="5"/>
  <c r="BW104" i="5"/>
  <c r="BW105" i="5"/>
  <c r="BW106" i="5"/>
  <c r="BW107" i="5"/>
  <c r="BW108" i="5"/>
  <c r="BW109" i="5"/>
  <c r="BW110" i="5"/>
  <c r="BW111" i="5"/>
  <c r="BW112" i="5"/>
  <c r="BW113" i="5"/>
  <c r="BW114" i="5"/>
  <c r="BW115" i="5"/>
  <c r="BW116" i="5"/>
  <c r="BW117" i="5"/>
  <c r="BW118" i="5"/>
  <c r="BW119" i="5"/>
  <c r="BW120" i="5"/>
  <c r="BW121" i="5"/>
  <c r="BW122" i="5"/>
  <c r="BW123" i="5"/>
  <c r="BW124" i="5"/>
  <c r="BW125" i="5"/>
  <c r="BW126" i="5"/>
  <c r="BW127" i="5"/>
  <c r="BW128" i="5"/>
  <c r="BW129" i="5"/>
  <c r="BW130" i="5"/>
  <c r="BW131" i="5"/>
  <c r="BW132" i="5"/>
  <c r="BW133" i="5"/>
  <c r="BW134" i="5"/>
  <c r="BW135" i="5"/>
  <c r="BW136" i="5"/>
  <c r="BW137" i="5"/>
  <c r="BW138" i="5"/>
  <c r="BW139" i="5"/>
  <c r="BW140" i="5"/>
  <c r="BW141" i="5"/>
  <c r="BW142" i="5"/>
  <c r="BW143" i="5"/>
  <c r="BW144" i="5"/>
  <c r="BW145" i="5"/>
  <c r="BW146" i="5"/>
  <c r="BW147" i="5"/>
  <c r="BW148" i="5"/>
  <c r="BW149" i="5"/>
  <c r="BW150" i="5"/>
  <c r="BW151" i="5"/>
  <c r="BW152" i="5"/>
  <c r="BW153" i="5"/>
  <c r="BW154" i="5"/>
  <c r="BW155" i="5"/>
  <c r="BW156" i="5"/>
  <c r="BW157" i="5"/>
  <c r="BW158" i="5"/>
  <c r="BW159" i="5"/>
  <c r="BW160" i="5"/>
  <c r="BW161" i="5"/>
  <c r="BW162" i="5"/>
  <c r="BW163" i="5"/>
  <c r="BW164" i="5"/>
  <c r="BW165" i="5"/>
  <c r="BW166" i="5"/>
  <c r="BW167" i="5"/>
  <c r="BW168" i="5"/>
  <c r="BW169" i="5"/>
  <c r="BW170" i="5"/>
  <c r="BW171" i="5"/>
  <c r="BW172" i="5"/>
  <c r="BW173" i="5"/>
  <c r="BW174" i="5"/>
  <c r="BW175" i="5"/>
  <c r="BW176" i="5"/>
  <c r="BW177" i="5"/>
  <c r="BW178" i="5"/>
  <c r="BW179" i="5"/>
  <c r="BW180" i="5"/>
  <c r="BW181" i="5"/>
  <c r="BW182" i="5"/>
  <c r="BW183" i="5"/>
  <c r="BW184" i="5"/>
  <c r="BW185" i="5"/>
  <c r="BW186" i="5"/>
  <c r="BW187" i="5"/>
  <c r="BW188" i="5"/>
  <c r="BW189" i="5"/>
  <c r="BW190" i="5"/>
  <c r="BW191" i="5"/>
  <c r="BW192" i="5"/>
  <c r="BW193" i="5"/>
  <c r="BW194" i="5"/>
  <c r="BW195" i="5"/>
  <c r="BW196" i="5"/>
  <c r="BW197" i="5"/>
  <c r="BW198" i="5"/>
  <c r="BW199" i="5"/>
  <c r="BW200" i="5"/>
  <c r="BW201" i="5"/>
  <c r="BX2" i="5"/>
  <c r="BX3" i="5"/>
  <c r="BX4" i="5"/>
  <c r="BX5" i="5"/>
  <c r="BX6" i="5"/>
  <c r="BX7" i="5"/>
  <c r="BX8" i="5"/>
  <c r="BX9" i="5"/>
  <c r="BX10" i="5"/>
  <c r="BX11" i="5"/>
  <c r="BX12" i="5"/>
  <c r="BX13" i="5"/>
  <c r="BX14" i="5"/>
  <c r="BX15" i="5"/>
  <c r="BX16" i="5"/>
  <c r="BX17" i="5"/>
  <c r="BX18" i="5"/>
  <c r="BX19" i="5"/>
  <c r="BX20" i="5"/>
  <c r="BX21" i="5"/>
  <c r="BX22" i="5"/>
  <c r="BX23" i="5"/>
  <c r="BX24" i="5"/>
  <c r="BX25" i="5"/>
  <c r="BX26" i="5"/>
  <c r="BX27" i="5"/>
  <c r="BX28" i="5"/>
  <c r="BX29" i="5"/>
  <c r="BX30" i="5"/>
  <c r="BX31" i="5"/>
  <c r="BX32" i="5"/>
  <c r="BX33" i="5"/>
  <c r="BX34" i="5"/>
  <c r="BX35" i="5"/>
  <c r="BX36" i="5"/>
  <c r="BX37" i="5"/>
  <c r="BX38" i="5"/>
  <c r="BX39" i="5"/>
  <c r="BX40" i="5"/>
  <c r="BX41" i="5"/>
  <c r="BX42" i="5"/>
  <c r="BX43" i="5"/>
  <c r="BX44" i="5"/>
  <c r="BX45" i="5"/>
  <c r="BX46" i="5"/>
  <c r="BX47" i="5"/>
  <c r="BX48" i="5"/>
  <c r="BX49" i="5"/>
  <c r="BX50" i="5"/>
  <c r="BX51" i="5"/>
  <c r="BX52" i="5"/>
  <c r="BX53" i="5"/>
  <c r="BX54" i="5"/>
  <c r="BX55" i="5"/>
  <c r="BX56" i="5"/>
  <c r="BX57" i="5"/>
  <c r="BX58" i="5"/>
  <c r="BX59" i="5"/>
  <c r="BX60" i="5"/>
  <c r="BX61" i="5"/>
  <c r="BX62" i="5"/>
  <c r="BX63" i="5"/>
  <c r="BX64" i="5"/>
  <c r="BX65" i="5"/>
  <c r="BX66" i="5"/>
  <c r="BX67" i="5"/>
  <c r="BX68" i="5"/>
  <c r="BX69" i="5"/>
  <c r="BX70" i="5"/>
  <c r="BX71" i="5"/>
  <c r="BX72" i="5"/>
  <c r="BX73" i="5"/>
  <c r="BX74" i="5"/>
  <c r="BX75" i="5"/>
  <c r="BX76" i="5"/>
  <c r="BX77" i="5"/>
  <c r="BX78" i="5"/>
  <c r="BX79" i="5"/>
  <c r="BX80" i="5"/>
  <c r="BX81" i="5"/>
  <c r="BX82" i="5"/>
  <c r="BX83" i="5"/>
  <c r="BX84" i="5"/>
  <c r="BX85" i="5"/>
  <c r="BX86" i="5"/>
  <c r="BX87" i="5"/>
  <c r="BX88" i="5"/>
  <c r="BX89" i="5"/>
  <c r="BX90" i="5"/>
  <c r="BX91" i="5"/>
  <c r="BX92" i="5"/>
  <c r="BX93" i="5"/>
  <c r="BX94" i="5"/>
  <c r="BX95" i="5"/>
  <c r="BX96" i="5"/>
  <c r="BX97" i="5"/>
  <c r="BX98" i="5"/>
  <c r="BX99" i="5"/>
  <c r="BX100" i="5"/>
  <c r="BX101" i="5"/>
  <c r="BX102" i="5"/>
  <c r="BX103" i="5"/>
  <c r="BX104" i="5"/>
  <c r="BX105" i="5"/>
  <c r="BX106" i="5"/>
  <c r="BX107" i="5"/>
  <c r="BX108" i="5"/>
  <c r="BX109" i="5"/>
  <c r="BX110" i="5"/>
  <c r="BX111" i="5"/>
  <c r="BX112" i="5"/>
  <c r="BX113" i="5"/>
  <c r="BX114" i="5"/>
  <c r="BX115" i="5"/>
  <c r="BX116" i="5"/>
  <c r="BX117" i="5"/>
  <c r="BX118" i="5"/>
  <c r="BX119" i="5"/>
  <c r="BX120" i="5"/>
  <c r="BX121" i="5"/>
  <c r="BX122" i="5"/>
  <c r="BX123" i="5"/>
  <c r="BX124" i="5"/>
  <c r="BX125" i="5"/>
  <c r="BX126" i="5"/>
  <c r="BX127" i="5"/>
  <c r="BX128" i="5"/>
  <c r="BX129" i="5"/>
  <c r="BX130" i="5"/>
  <c r="BX131" i="5"/>
  <c r="BX132" i="5"/>
  <c r="BX133" i="5"/>
  <c r="BX134" i="5"/>
  <c r="BX135" i="5"/>
  <c r="BX136" i="5"/>
  <c r="BX137" i="5"/>
  <c r="BX138" i="5"/>
  <c r="BX139" i="5"/>
  <c r="BX140" i="5"/>
  <c r="BX141" i="5"/>
  <c r="BX142" i="5"/>
  <c r="BX143" i="5"/>
  <c r="BX144" i="5"/>
  <c r="BX145" i="5"/>
  <c r="BX146" i="5"/>
  <c r="BX147" i="5"/>
  <c r="BX148" i="5"/>
  <c r="BX149" i="5"/>
  <c r="BX150" i="5"/>
  <c r="BX151" i="5"/>
  <c r="BX152" i="5"/>
  <c r="BX153" i="5"/>
  <c r="BX154" i="5"/>
  <c r="BX155" i="5"/>
  <c r="BX156" i="5"/>
  <c r="BX157" i="5"/>
  <c r="BX158" i="5"/>
  <c r="BX159" i="5"/>
  <c r="BX160" i="5"/>
  <c r="BX161" i="5"/>
  <c r="BX162" i="5"/>
  <c r="BX163" i="5"/>
  <c r="BX164" i="5"/>
  <c r="BX165" i="5"/>
  <c r="BX166" i="5"/>
  <c r="BX167" i="5"/>
  <c r="BX168" i="5"/>
  <c r="BX169" i="5"/>
  <c r="BX170" i="5"/>
  <c r="BX171" i="5"/>
  <c r="BX172" i="5"/>
  <c r="BX173" i="5"/>
  <c r="BX174" i="5"/>
  <c r="BX175" i="5"/>
  <c r="BX176" i="5"/>
  <c r="BX177" i="5"/>
  <c r="BX178" i="5"/>
  <c r="BX179" i="5"/>
  <c r="BX180" i="5"/>
  <c r="BX181" i="5"/>
  <c r="BX182" i="5"/>
  <c r="BX183" i="5"/>
  <c r="BX184" i="5"/>
  <c r="BX185" i="5"/>
  <c r="BX186" i="5"/>
  <c r="BX187" i="5"/>
  <c r="BX188" i="5"/>
  <c r="BX189" i="5"/>
  <c r="BX190" i="5"/>
  <c r="BX191" i="5"/>
  <c r="BX192" i="5"/>
  <c r="BX193" i="5"/>
  <c r="BX194" i="5"/>
  <c r="BX195" i="5"/>
  <c r="BX196" i="5"/>
  <c r="BX197" i="5"/>
  <c r="BX198" i="5"/>
  <c r="BX199" i="5"/>
  <c r="BX200" i="5"/>
  <c r="BX201" i="5"/>
  <c r="CG4" i="5"/>
  <c r="CG5" i="5"/>
  <c r="BY2" i="5"/>
  <c r="BY3" i="5"/>
  <c r="BY4" i="5"/>
  <c r="BY5" i="5"/>
  <c r="BY6" i="5"/>
  <c r="BY7" i="5"/>
  <c r="BY8" i="5"/>
  <c r="BY9" i="5"/>
  <c r="BY10" i="5"/>
  <c r="BY11" i="5"/>
  <c r="BY12" i="5"/>
  <c r="BY13" i="5"/>
  <c r="BY14" i="5"/>
  <c r="BY15" i="5"/>
  <c r="BY16" i="5"/>
  <c r="BY17" i="5"/>
  <c r="BY18" i="5"/>
  <c r="BY19" i="5"/>
  <c r="BY20" i="5"/>
  <c r="BY21" i="5"/>
  <c r="BY22" i="5"/>
  <c r="BY23" i="5"/>
  <c r="BY24" i="5"/>
  <c r="BY25" i="5"/>
  <c r="BY26" i="5"/>
  <c r="BY27" i="5"/>
  <c r="BY28" i="5"/>
  <c r="BY29" i="5"/>
  <c r="BY30" i="5"/>
  <c r="BY31" i="5"/>
  <c r="BY32" i="5"/>
  <c r="BY33" i="5"/>
  <c r="BY34" i="5"/>
  <c r="BY35" i="5"/>
  <c r="BY36" i="5"/>
  <c r="BY37" i="5"/>
  <c r="BY38" i="5"/>
  <c r="BY39" i="5"/>
  <c r="BY40" i="5"/>
  <c r="BY41" i="5"/>
  <c r="BY42" i="5"/>
  <c r="BY43" i="5"/>
  <c r="BY44" i="5"/>
  <c r="BY45" i="5"/>
  <c r="BY46" i="5"/>
  <c r="BY47" i="5"/>
  <c r="BY48" i="5"/>
  <c r="BY49" i="5"/>
  <c r="BY50" i="5"/>
  <c r="BY51" i="5"/>
  <c r="BY52" i="5"/>
  <c r="BY53" i="5"/>
  <c r="BY54" i="5"/>
  <c r="BY55" i="5"/>
  <c r="BY56" i="5"/>
  <c r="BY57" i="5"/>
  <c r="BY58" i="5"/>
  <c r="BY59" i="5"/>
  <c r="BY60" i="5"/>
  <c r="BY61" i="5"/>
  <c r="BY62" i="5"/>
  <c r="BY63" i="5"/>
  <c r="BY64" i="5"/>
  <c r="BY65" i="5"/>
  <c r="BY66" i="5"/>
  <c r="BY67" i="5"/>
  <c r="BY68" i="5"/>
  <c r="BY69" i="5"/>
  <c r="BY70" i="5"/>
  <c r="BY71" i="5"/>
  <c r="BY72" i="5"/>
  <c r="BY73" i="5"/>
  <c r="BY74" i="5"/>
  <c r="BY75" i="5"/>
  <c r="BY76" i="5"/>
  <c r="BY77" i="5"/>
  <c r="BY78" i="5"/>
  <c r="BY79" i="5"/>
  <c r="BY80" i="5"/>
  <c r="BY81" i="5"/>
  <c r="BY82" i="5"/>
  <c r="BY83" i="5"/>
  <c r="BY84" i="5"/>
  <c r="BY85" i="5"/>
  <c r="BY86" i="5"/>
  <c r="BY87" i="5"/>
  <c r="BY88" i="5"/>
  <c r="BY89" i="5"/>
  <c r="BY90" i="5"/>
  <c r="BY91" i="5"/>
  <c r="BY92" i="5"/>
  <c r="BY93" i="5"/>
  <c r="BY94" i="5"/>
  <c r="BY95" i="5"/>
  <c r="BY96" i="5"/>
  <c r="BY97" i="5"/>
  <c r="BY98" i="5"/>
  <c r="BY99" i="5"/>
  <c r="BY100" i="5"/>
  <c r="BY101" i="5"/>
  <c r="BY102" i="5"/>
  <c r="BY103" i="5"/>
  <c r="BY104" i="5"/>
  <c r="BY105" i="5"/>
  <c r="BY106" i="5"/>
  <c r="BY107" i="5"/>
  <c r="BY108" i="5"/>
  <c r="BY109" i="5"/>
  <c r="BY110" i="5"/>
  <c r="BY111" i="5"/>
  <c r="BY112" i="5"/>
  <c r="BY113" i="5"/>
  <c r="BY114" i="5"/>
  <c r="BY115" i="5"/>
  <c r="BY116" i="5"/>
  <c r="BY117" i="5"/>
  <c r="BY118" i="5"/>
  <c r="BY119" i="5"/>
  <c r="BY120" i="5"/>
  <c r="BY121" i="5"/>
  <c r="BY122" i="5"/>
  <c r="BY123" i="5"/>
  <c r="BY124" i="5"/>
  <c r="BY125" i="5"/>
  <c r="BY126" i="5"/>
  <c r="BY127" i="5"/>
  <c r="BY128" i="5"/>
  <c r="BY129" i="5"/>
  <c r="BY130" i="5"/>
  <c r="BY131" i="5"/>
  <c r="BY132" i="5"/>
  <c r="BY133" i="5"/>
  <c r="BY134" i="5"/>
  <c r="BY135" i="5"/>
  <c r="BY136" i="5"/>
  <c r="BY137" i="5"/>
  <c r="BY138" i="5"/>
  <c r="BY139" i="5"/>
  <c r="BY140" i="5"/>
  <c r="BY141" i="5"/>
  <c r="BY142" i="5"/>
  <c r="BY143" i="5"/>
  <c r="BY144" i="5"/>
  <c r="BY145" i="5"/>
  <c r="BY146" i="5"/>
  <c r="BY147" i="5"/>
  <c r="BY148" i="5"/>
  <c r="BY149" i="5"/>
  <c r="BY150" i="5"/>
  <c r="BY151" i="5"/>
  <c r="BY152" i="5"/>
  <c r="BY153" i="5"/>
  <c r="BY154" i="5"/>
  <c r="BY155" i="5"/>
  <c r="BY156" i="5"/>
  <c r="BY157" i="5"/>
  <c r="BY158" i="5"/>
  <c r="BY159" i="5"/>
  <c r="BY160" i="5"/>
  <c r="BY161" i="5"/>
  <c r="BY162" i="5"/>
  <c r="BY163" i="5"/>
  <c r="BY164" i="5"/>
  <c r="BY165" i="5"/>
  <c r="BY166" i="5"/>
  <c r="BY167" i="5"/>
  <c r="BY168" i="5"/>
  <c r="BY169" i="5"/>
  <c r="BY170" i="5"/>
  <c r="BY171" i="5"/>
  <c r="BY172" i="5"/>
  <c r="BY173" i="5"/>
  <c r="BY174" i="5"/>
  <c r="BY175" i="5"/>
  <c r="BY176" i="5"/>
  <c r="BY177" i="5"/>
  <c r="BY178" i="5"/>
  <c r="BY179" i="5"/>
  <c r="BY180" i="5"/>
  <c r="BY181" i="5"/>
  <c r="BY182" i="5"/>
  <c r="BY183" i="5"/>
  <c r="BY184" i="5"/>
  <c r="BY185" i="5"/>
  <c r="BY186" i="5"/>
  <c r="BY187" i="5"/>
  <c r="BY188" i="5"/>
  <c r="BY189" i="5"/>
  <c r="BY190" i="5"/>
  <c r="BY191" i="5"/>
  <c r="BY192" i="5"/>
  <c r="BY193" i="5"/>
  <c r="BY194" i="5"/>
  <c r="BY195" i="5"/>
  <c r="BY196" i="5"/>
  <c r="BY197" i="5"/>
  <c r="BY198" i="5"/>
  <c r="BY199" i="5"/>
  <c r="BY200" i="5"/>
  <c r="BY201" i="5"/>
  <c r="CG6" i="5"/>
  <c r="CG8" i="5"/>
  <c r="CG7" i="5"/>
  <c r="CA2" i="5"/>
  <c r="CB2" i="5"/>
  <c r="CA3" i="5"/>
  <c r="CB3" i="5"/>
  <c r="CA4" i="5"/>
  <c r="CB4" i="5"/>
  <c r="CA5" i="5"/>
  <c r="CB5" i="5"/>
  <c r="CA6" i="5"/>
  <c r="CB6" i="5"/>
  <c r="CA7" i="5"/>
  <c r="CB7" i="5"/>
  <c r="CA8" i="5"/>
  <c r="CB8" i="5"/>
  <c r="CA9" i="5"/>
  <c r="CB9" i="5"/>
  <c r="CA10" i="5"/>
  <c r="CB10" i="5"/>
  <c r="CA11" i="5"/>
  <c r="CB11" i="5"/>
  <c r="CA12" i="5"/>
  <c r="CB12" i="5"/>
  <c r="CA13" i="5"/>
  <c r="CB13" i="5"/>
  <c r="CA14" i="5"/>
  <c r="CB14" i="5"/>
  <c r="CA15" i="5"/>
  <c r="CB15" i="5"/>
  <c r="CA16" i="5"/>
  <c r="CB16" i="5"/>
  <c r="CA17" i="5"/>
  <c r="CB17" i="5"/>
  <c r="CA18" i="5"/>
  <c r="CB18" i="5"/>
  <c r="CA19" i="5"/>
  <c r="CB19" i="5"/>
  <c r="CA20" i="5"/>
  <c r="CB20" i="5"/>
  <c r="CA21" i="5"/>
  <c r="CB21" i="5"/>
  <c r="CA22" i="5"/>
  <c r="CB22" i="5"/>
  <c r="CA23" i="5"/>
  <c r="CB23" i="5"/>
  <c r="CA24" i="5"/>
  <c r="CB24" i="5"/>
  <c r="CA25" i="5"/>
  <c r="CB25" i="5"/>
  <c r="CA26" i="5"/>
  <c r="CB26" i="5"/>
  <c r="CA27" i="5"/>
  <c r="CB27" i="5"/>
  <c r="CA28" i="5"/>
  <c r="CB28" i="5"/>
  <c r="CA29" i="5"/>
  <c r="CB29" i="5"/>
  <c r="CA30" i="5"/>
  <c r="CB30" i="5"/>
  <c r="CA31" i="5"/>
  <c r="CB31" i="5"/>
  <c r="CA32" i="5"/>
  <c r="CB32" i="5"/>
  <c r="CA33" i="5"/>
  <c r="CB33" i="5"/>
  <c r="CA34" i="5"/>
  <c r="CB34" i="5"/>
  <c r="CA35" i="5"/>
  <c r="CB35" i="5"/>
  <c r="CA36" i="5"/>
  <c r="CB36" i="5"/>
  <c r="CA37" i="5"/>
  <c r="CB37" i="5"/>
  <c r="CA38" i="5"/>
  <c r="CB38" i="5"/>
  <c r="CA39" i="5"/>
  <c r="CB39" i="5"/>
  <c r="CA40" i="5"/>
  <c r="CB40" i="5"/>
  <c r="CA41" i="5"/>
  <c r="CB41" i="5"/>
  <c r="CA42" i="5"/>
  <c r="CB42" i="5"/>
  <c r="CA43" i="5"/>
  <c r="CB43" i="5"/>
  <c r="CA44" i="5"/>
  <c r="CB44" i="5"/>
  <c r="CA45" i="5"/>
  <c r="CB45" i="5"/>
  <c r="CA46" i="5"/>
  <c r="CB46" i="5"/>
  <c r="CA47" i="5"/>
  <c r="CB47" i="5"/>
  <c r="CA48" i="5"/>
  <c r="CB48" i="5"/>
  <c r="CA49" i="5"/>
  <c r="CB49" i="5"/>
  <c r="CA50" i="5"/>
  <c r="CB50" i="5"/>
  <c r="CA51" i="5"/>
  <c r="CB51" i="5"/>
  <c r="CA52" i="5"/>
  <c r="CB52" i="5"/>
  <c r="CA53" i="5"/>
  <c r="CB53" i="5"/>
  <c r="CA54" i="5"/>
  <c r="CB54" i="5"/>
  <c r="CA55" i="5"/>
  <c r="CB55" i="5"/>
  <c r="CA56" i="5"/>
  <c r="CB56" i="5"/>
  <c r="CA57" i="5"/>
  <c r="CB57" i="5"/>
  <c r="CA58" i="5"/>
  <c r="CB58" i="5"/>
  <c r="CA59" i="5"/>
  <c r="CB59" i="5"/>
  <c r="CA60" i="5"/>
  <c r="CB60" i="5"/>
  <c r="CA61" i="5"/>
  <c r="CB61" i="5"/>
  <c r="CA62" i="5"/>
  <c r="CB62" i="5"/>
  <c r="CA63" i="5"/>
  <c r="CB63" i="5"/>
  <c r="CA64" i="5"/>
  <c r="CB64" i="5"/>
  <c r="CA65" i="5"/>
  <c r="CB65" i="5"/>
  <c r="CA66" i="5"/>
  <c r="CB66" i="5"/>
  <c r="CA67" i="5"/>
  <c r="CB67" i="5"/>
  <c r="CA68" i="5"/>
  <c r="CB68" i="5"/>
  <c r="CA69" i="5"/>
  <c r="CB69" i="5"/>
  <c r="CA70" i="5"/>
  <c r="CB70" i="5"/>
  <c r="CA71" i="5"/>
  <c r="CB71" i="5"/>
  <c r="CA72" i="5"/>
  <c r="CB72" i="5"/>
  <c r="CA73" i="5"/>
  <c r="CB73" i="5"/>
  <c r="CA74" i="5"/>
  <c r="CB74" i="5"/>
  <c r="CA75" i="5"/>
  <c r="CB75" i="5"/>
  <c r="CA76" i="5"/>
  <c r="CB76" i="5"/>
  <c r="CA77" i="5"/>
  <c r="CB77" i="5"/>
  <c r="CA78" i="5"/>
  <c r="CB78" i="5"/>
  <c r="CA79" i="5"/>
  <c r="CB79" i="5"/>
  <c r="CA80" i="5"/>
  <c r="CB80" i="5"/>
  <c r="CA81" i="5"/>
  <c r="CB81" i="5"/>
  <c r="CA82" i="5"/>
  <c r="CB82" i="5"/>
  <c r="CA83" i="5"/>
  <c r="CB83" i="5"/>
  <c r="CA84" i="5"/>
  <c r="CB84" i="5"/>
  <c r="CA85" i="5"/>
  <c r="CB85" i="5"/>
  <c r="CA86" i="5"/>
  <c r="CB86" i="5"/>
  <c r="CA87" i="5"/>
  <c r="CB87" i="5"/>
  <c r="CA88" i="5"/>
  <c r="CB88" i="5"/>
  <c r="CA89" i="5"/>
  <c r="CB89" i="5"/>
  <c r="CA90" i="5"/>
  <c r="CB90" i="5"/>
  <c r="CA91" i="5"/>
  <c r="CB91" i="5"/>
  <c r="CA92" i="5"/>
  <c r="CB92" i="5"/>
  <c r="CA93" i="5"/>
  <c r="CB93" i="5"/>
  <c r="CA94" i="5"/>
  <c r="CB94" i="5"/>
  <c r="CA95" i="5"/>
  <c r="CB95" i="5"/>
  <c r="CA96" i="5"/>
  <c r="CB96" i="5"/>
  <c r="CA97" i="5"/>
  <c r="CB97" i="5"/>
  <c r="CA98" i="5"/>
  <c r="CB98" i="5"/>
  <c r="CA99" i="5"/>
  <c r="CB99" i="5"/>
  <c r="CA100" i="5"/>
  <c r="CB100" i="5"/>
  <c r="CA101" i="5"/>
  <c r="CB101" i="5"/>
  <c r="CA102" i="5"/>
  <c r="CB102" i="5"/>
  <c r="CA103" i="5"/>
  <c r="CB103" i="5"/>
  <c r="CA104" i="5"/>
  <c r="CB104" i="5"/>
  <c r="CA105" i="5"/>
  <c r="CB105" i="5"/>
  <c r="CA106" i="5"/>
  <c r="CB106" i="5"/>
  <c r="CA107" i="5"/>
  <c r="CB107" i="5"/>
  <c r="CA108" i="5"/>
  <c r="CB108" i="5"/>
  <c r="CA109" i="5"/>
  <c r="CB109" i="5"/>
  <c r="CA110" i="5"/>
  <c r="CB110" i="5"/>
  <c r="CA111" i="5"/>
  <c r="CB111" i="5"/>
  <c r="CA112" i="5"/>
  <c r="CB112" i="5"/>
  <c r="CA113" i="5"/>
  <c r="CB113" i="5"/>
  <c r="CA114" i="5"/>
  <c r="CB114" i="5"/>
  <c r="CA115" i="5"/>
  <c r="CB115" i="5"/>
  <c r="CA116" i="5"/>
  <c r="CB116" i="5"/>
  <c r="CA117" i="5"/>
  <c r="CB117" i="5"/>
  <c r="CA118" i="5"/>
  <c r="CB118" i="5"/>
  <c r="CA119" i="5"/>
  <c r="CB119" i="5"/>
  <c r="CA120" i="5"/>
  <c r="CB120" i="5"/>
  <c r="CA121" i="5"/>
  <c r="CB121" i="5"/>
  <c r="CA122" i="5"/>
  <c r="CB122" i="5"/>
  <c r="CA123" i="5"/>
  <c r="CB123" i="5"/>
  <c r="CA124" i="5"/>
  <c r="CB124" i="5"/>
  <c r="CA125" i="5"/>
  <c r="CB125" i="5"/>
  <c r="CA126" i="5"/>
  <c r="CB126" i="5"/>
  <c r="CA127" i="5"/>
  <c r="CB127" i="5"/>
  <c r="CA128" i="5"/>
  <c r="CB128" i="5"/>
  <c r="CA129" i="5"/>
  <c r="CB129" i="5"/>
  <c r="CA130" i="5"/>
  <c r="CB130" i="5"/>
  <c r="CA131" i="5"/>
  <c r="CB131" i="5"/>
  <c r="CA132" i="5"/>
  <c r="CB132" i="5"/>
  <c r="CA133" i="5"/>
  <c r="CB133" i="5"/>
  <c r="CA134" i="5"/>
  <c r="CB134" i="5"/>
  <c r="CA135" i="5"/>
  <c r="CB135" i="5"/>
  <c r="CA136" i="5"/>
  <c r="CB136" i="5"/>
  <c r="CA137" i="5"/>
  <c r="CB137" i="5"/>
  <c r="CA138" i="5"/>
  <c r="CB138" i="5"/>
  <c r="CA139" i="5"/>
  <c r="CB139" i="5"/>
  <c r="CA140" i="5"/>
  <c r="CB140" i="5"/>
  <c r="CA141" i="5"/>
  <c r="CB141" i="5"/>
  <c r="CA142" i="5"/>
  <c r="CB142" i="5"/>
  <c r="CA143" i="5"/>
  <c r="CB143" i="5"/>
  <c r="CA144" i="5"/>
  <c r="CB144" i="5"/>
  <c r="CA145" i="5"/>
  <c r="CB145" i="5"/>
  <c r="CA146" i="5"/>
  <c r="CB146" i="5"/>
  <c r="CA147" i="5"/>
  <c r="CB147" i="5"/>
  <c r="CA148" i="5"/>
  <c r="CB148" i="5"/>
  <c r="CA149" i="5"/>
  <c r="CB149" i="5"/>
  <c r="CA150" i="5"/>
  <c r="CB150" i="5"/>
  <c r="CA151" i="5"/>
  <c r="CB151" i="5"/>
  <c r="CA152" i="5"/>
  <c r="CB152" i="5"/>
  <c r="CA153" i="5"/>
  <c r="CB153" i="5"/>
  <c r="CA154" i="5"/>
  <c r="CB154" i="5"/>
  <c r="CA155" i="5"/>
  <c r="CB155" i="5"/>
  <c r="CA156" i="5"/>
  <c r="CB156" i="5"/>
  <c r="CA157" i="5"/>
  <c r="CB157" i="5"/>
  <c r="CA158" i="5"/>
  <c r="CB158" i="5"/>
  <c r="CA159" i="5"/>
  <c r="CB159" i="5"/>
  <c r="CA160" i="5"/>
  <c r="CB160" i="5"/>
  <c r="CA161" i="5"/>
  <c r="CB161" i="5"/>
  <c r="CA162" i="5"/>
  <c r="CB162" i="5"/>
  <c r="CA163" i="5"/>
  <c r="CB163" i="5"/>
  <c r="CA164" i="5"/>
  <c r="CB164" i="5"/>
  <c r="CA165" i="5"/>
  <c r="CB165" i="5"/>
  <c r="CA166" i="5"/>
  <c r="CB166" i="5"/>
  <c r="CA167" i="5"/>
  <c r="CB167" i="5"/>
  <c r="CA168" i="5"/>
  <c r="CB168" i="5"/>
  <c r="CA169" i="5"/>
  <c r="CB169" i="5"/>
  <c r="CA170" i="5"/>
  <c r="CB170" i="5"/>
  <c r="CA171" i="5"/>
  <c r="CB171" i="5"/>
  <c r="CA172" i="5"/>
  <c r="CB172" i="5"/>
  <c r="CA173" i="5"/>
  <c r="CB173" i="5"/>
  <c r="CA174" i="5"/>
  <c r="CB174" i="5"/>
  <c r="CA175" i="5"/>
  <c r="CB175" i="5"/>
  <c r="CA176" i="5"/>
  <c r="CB176" i="5"/>
  <c r="CA177" i="5"/>
  <c r="CB177" i="5"/>
  <c r="CA178" i="5"/>
  <c r="CB178" i="5"/>
  <c r="CA179" i="5"/>
  <c r="CB179" i="5"/>
  <c r="CA180" i="5"/>
  <c r="CB180" i="5"/>
  <c r="CA181" i="5"/>
  <c r="CB181" i="5"/>
  <c r="CA182" i="5"/>
  <c r="CB182" i="5"/>
  <c r="CA183" i="5"/>
  <c r="CB183" i="5"/>
  <c r="CA184" i="5"/>
  <c r="CB184" i="5"/>
  <c r="CA185" i="5"/>
  <c r="CB185" i="5"/>
  <c r="CA186" i="5"/>
  <c r="CB186" i="5"/>
  <c r="CA187" i="5"/>
  <c r="CB187" i="5"/>
  <c r="CA188" i="5"/>
  <c r="CB188" i="5"/>
  <c r="CA189" i="5"/>
  <c r="CB189" i="5"/>
  <c r="CA190" i="5"/>
  <c r="CB190" i="5"/>
  <c r="CA191" i="5"/>
  <c r="CB191" i="5"/>
  <c r="CA192" i="5"/>
  <c r="CB192" i="5"/>
  <c r="CA193" i="5"/>
  <c r="CB193" i="5"/>
  <c r="CA194" i="5"/>
  <c r="CB194" i="5"/>
  <c r="CA195" i="5"/>
  <c r="CB195" i="5"/>
  <c r="CA196" i="5"/>
  <c r="CB196" i="5"/>
  <c r="CA197" i="5"/>
  <c r="CB197" i="5"/>
  <c r="CA198" i="5"/>
  <c r="CB198" i="5"/>
  <c r="CA199" i="5"/>
  <c r="CB199" i="5"/>
  <c r="CA200" i="5"/>
  <c r="CB200" i="5"/>
  <c r="CA201" i="5"/>
  <c r="CB201" i="5"/>
  <c r="J35" i="8"/>
  <c r="G35" i="8"/>
  <c r="J29" i="8"/>
  <c r="CD2" i="5"/>
  <c r="CD3" i="5"/>
  <c r="CD4" i="5"/>
  <c r="CD5" i="5"/>
  <c r="CD6" i="5"/>
  <c r="CD7" i="5"/>
  <c r="CD8" i="5"/>
  <c r="CD9" i="5"/>
  <c r="CD10" i="5"/>
  <c r="CD11" i="5"/>
  <c r="CD12" i="5"/>
  <c r="CD13" i="5"/>
  <c r="CD14" i="5"/>
  <c r="CD15" i="5"/>
  <c r="CD16" i="5"/>
  <c r="CD17" i="5"/>
  <c r="CD18" i="5"/>
  <c r="CD19" i="5"/>
  <c r="CD20" i="5"/>
  <c r="CD21" i="5"/>
  <c r="CD22" i="5"/>
  <c r="CD23" i="5"/>
  <c r="CD24" i="5"/>
  <c r="CD25" i="5"/>
  <c r="CD26" i="5"/>
  <c r="CD27" i="5"/>
  <c r="CD28" i="5"/>
  <c r="CD29" i="5"/>
  <c r="CD30" i="5"/>
  <c r="CD31" i="5"/>
  <c r="CD32" i="5"/>
  <c r="CD33" i="5"/>
  <c r="CD34" i="5"/>
  <c r="CD35" i="5"/>
  <c r="CD36" i="5"/>
  <c r="CD37" i="5"/>
  <c r="CD38" i="5"/>
  <c r="CD39" i="5"/>
  <c r="CD40" i="5"/>
  <c r="CD41" i="5"/>
  <c r="CD42" i="5"/>
  <c r="CD43" i="5"/>
  <c r="CD44" i="5"/>
  <c r="CD45" i="5"/>
  <c r="CD46" i="5"/>
  <c r="CD47" i="5"/>
  <c r="CD48" i="5"/>
  <c r="CD49" i="5"/>
  <c r="CD50" i="5"/>
  <c r="CD51" i="5"/>
  <c r="CD52" i="5"/>
  <c r="CD53" i="5"/>
  <c r="CD54" i="5"/>
  <c r="CD55" i="5"/>
  <c r="CD56" i="5"/>
  <c r="CD57" i="5"/>
  <c r="CD58" i="5"/>
  <c r="CD59" i="5"/>
  <c r="CD60" i="5"/>
  <c r="CD61" i="5"/>
  <c r="CD62" i="5"/>
  <c r="CD63" i="5"/>
  <c r="CD64" i="5"/>
  <c r="CD65" i="5"/>
  <c r="CD66" i="5"/>
  <c r="CD67" i="5"/>
  <c r="CD68" i="5"/>
  <c r="CD69" i="5"/>
  <c r="CD70" i="5"/>
  <c r="CD71" i="5"/>
  <c r="CD72" i="5"/>
  <c r="CD73" i="5"/>
  <c r="CD74" i="5"/>
  <c r="CD75" i="5"/>
  <c r="CD76" i="5"/>
  <c r="CD77" i="5"/>
  <c r="CD78" i="5"/>
  <c r="CD79" i="5"/>
  <c r="CD80" i="5"/>
  <c r="CD81" i="5"/>
  <c r="CD82" i="5"/>
  <c r="CD83" i="5"/>
  <c r="CD84" i="5"/>
  <c r="CD85" i="5"/>
  <c r="CD86" i="5"/>
  <c r="CD87" i="5"/>
  <c r="CD88" i="5"/>
  <c r="CD89" i="5"/>
  <c r="CD90" i="5"/>
  <c r="CD91" i="5"/>
  <c r="CD92" i="5"/>
  <c r="CD93" i="5"/>
  <c r="CD94" i="5"/>
  <c r="CD95" i="5"/>
  <c r="CD96" i="5"/>
  <c r="CD97" i="5"/>
  <c r="CD98" i="5"/>
  <c r="CD99" i="5"/>
  <c r="CD100" i="5"/>
  <c r="CD101" i="5"/>
  <c r="CD102" i="5"/>
  <c r="CD103" i="5"/>
  <c r="CD104" i="5"/>
  <c r="CD105" i="5"/>
  <c r="CD106" i="5"/>
  <c r="CD107" i="5"/>
  <c r="CD108" i="5"/>
  <c r="CD109" i="5"/>
  <c r="CD110" i="5"/>
  <c r="CD111" i="5"/>
  <c r="CD112" i="5"/>
  <c r="CD113" i="5"/>
  <c r="CD114" i="5"/>
  <c r="CD115" i="5"/>
  <c r="CD116" i="5"/>
  <c r="CD117" i="5"/>
  <c r="CD118" i="5"/>
  <c r="CD119" i="5"/>
  <c r="CD120" i="5"/>
  <c r="CD121" i="5"/>
  <c r="CD122" i="5"/>
  <c r="CD123" i="5"/>
  <c r="CD124" i="5"/>
  <c r="CD125" i="5"/>
  <c r="CD126" i="5"/>
  <c r="CD127" i="5"/>
  <c r="CD128" i="5"/>
  <c r="CD129" i="5"/>
  <c r="CD130" i="5"/>
  <c r="CD131" i="5"/>
  <c r="CD132" i="5"/>
  <c r="CD133" i="5"/>
  <c r="CD134" i="5"/>
  <c r="CD135" i="5"/>
  <c r="CD136" i="5"/>
  <c r="CD137" i="5"/>
  <c r="CD138" i="5"/>
  <c r="CD139" i="5"/>
  <c r="CD140" i="5"/>
  <c r="CD141" i="5"/>
  <c r="CD142" i="5"/>
  <c r="CD143" i="5"/>
  <c r="CD144" i="5"/>
  <c r="CD145" i="5"/>
  <c r="CD146" i="5"/>
  <c r="CD147" i="5"/>
  <c r="CD148" i="5"/>
  <c r="CD149" i="5"/>
  <c r="CD150" i="5"/>
  <c r="CD151" i="5"/>
  <c r="CD152" i="5"/>
  <c r="CD153" i="5"/>
  <c r="CD154" i="5"/>
  <c r="CD155" i="5"/>
  <c r="CD156" i="5"/>
  <c r="CD157" i="5"/>
  <c r="CD158" i="5"/>
  <c r="CD159" i="5"/>
  <c r="CD160" i="5"/>
  <c r="CD161" i="5"/>
  <c r="CD162" i="5"/>
  <c r="CD163" i="5"/>
  <c r="CD164" i="5"/>
  <c r="CD165" i="5"/>
  <c r="CD166" i="5"/>
  <c r="CD167" i="5"/>
  <c r="CD168" i="5"/>
  <c r="CD169" i="5"/>
  <c r="CD170" i="5"/>
  <c r="CD171" i="5"/>
  <c r="CD172" i="5"/>
  <c r="CD173" i="5"/>
  <c r="CD174" i="5"/>
  <c r="CD175" i="5"/>
  <c r="CD176" i="5"/>
  <c r="CD177" i="5"/>
  <c r="CD178" i="5"/>
  <c r="CD179" i="5"/>
  <c r="CD180" i="5"/>
  <c r="CD181" i="5"/>
  <c r="CD182" i="5"/>
  <c r="CD183" i="5"/>
  <c r="CD184" i="5"/>
  <c r="CD185" i="5"/>
  <c r="CD186" i="5"/>
  <c r="CD187" i="5"/>
  <c r="CD188" i="5"/>
  <c r="CD189" i="5"/>
  <c r="CD190" i="5"/>
  <c r="CD191" i="5"/>
  <c r="CD192" i="5"/>
  <c r="CD193" i="5"/>
  <c r="CD194" i="5"/>
  <c r="CD195" i="5"/>
  <c r="CD196" i="5"/>
  <c r="CD197" i="5"/>
  <c r="CD198" i="5"/>
  <c r="CD199" i="5"/>
  <c r="CD200" i="5"/>
  <c r="CD201" i="5"/>
  <c r="J34" i="8"/>
  <c r="G34" i="8"/>
  <c r="G33" i="8"/>
  <c r="J32" i="8"/>
  <c r="G32" i="8"/>
  <c r="G31" i="8"/>
  <c r="N30" i="8"/>
  <c r="K30" i="8"/>
  <c r="G30" i="8"/>
  <c r="K29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N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B11" i="3"/>
  <c r="J1" i="3"/>
  <c r="J33" i="8"/>
  <c r="K33" i="8"/>
  <c r="N33" i="8"/>
  <c r="K34" i="8"/>
  <c r="N34" i="8"/>
  <c r="O33" i="8"/>
  <c r="B18" i="6"/>
  <c r="B15" i="6"/>
  <c r="C21" i="6"/>
  <c r="AR3" i="5"/>
  <c r="AR4" i="5"/>
  <c r="AR5" i="5"/>
  <c r="AO7" i="5"/>
  <c r="AR7" i="5"/>
  <c r="AO8" i="5"/>
  <c r="AR8" i="5"/>
  <c r="AO9" i="5"/>
  <c r="AR9" i="5"/>
  <c r="AO10" i="5"/>
  <c r="AR10" i="5"/>
  <c r="AO11" i="5"/>
  <c r="AR11" i="5"/>
  <c r="AO12" i="5"/>
  <c r="AR12" i="5"/>
  <c r="AO13" i="5"/>
  <c r="AR13" i="5"/>
  <c r="AO14" i="5"/>
  <c r="AR14" i="5"/>
  <c r="AO15" i="5"/>
  <c r="AR15" i="5"/>
  <c r="AO16" i="5"/>
  <c r="AR16" i="5"/>
  <c r="AO17" i="5"/>
  <c r="AR17" i="5"/>
  <c r="AO18" i="5"/>
  <c r="AR18" i="5"/>
  <c r="AO19" i="5"/>
  <c r="AR19" i="5"/>
  <c r="AO20" i="5"/>
  <c r="AR20" i="5"/>
  <c r="AO21" i="5"/>
  <c r="AR21" i="5"/>
  <c r="AO22" i="5"/>
  <c r="AR22" i="5"/>
  <c r="AO23" i="5"/>
  <c r="AR23" i="5"/>
  <c r="AO24" i="5"/>
  <c r="AR24" i="5"/>
  <c r="AO25" i="5"/>
  <c r="AR25" i="5"/>
  <c r="AO26" i="5"/>
  <c r="AR26" i="5"/>
  <c r="AO27" i="5"/>
  <c r="AR27" i="5"/>
  <c r="AO28" i="5"/>
  <c r="AR28" i="5"/>
  <c r="AO29" i="5"/>
  <c r="AR29" i="5"/>
  <c r="AO30" i="5"/>
  <c r="AR30" i="5"/>
  <c r="AO31" i="5"/>
  <c r="AR31" i="5"/>
  <c r="AO32" i="5"/>
  <c r="AR32" i="5"/>
  <c r="AO33" i="5"/>
  <c r="AR33" i="5"/>
  <c r="AO34" i="5"/>
  <c r="AR34" i="5"/>
  <c r="AO35" i="5"/>
  <c r="AR35" i="5"/>
  <c r="AO36" i="5"/>
  <c r="AR36" i="5"/>
  <c r="AO37" i="5"/>
  <c r="AR37" i="5"/>
  <c r="AO38" i="5"/>
  <c r="AR38" i="5"/>
  <c r="AO39" i="5"/>
  <c r="AR39" i="5"/>
  <c r="AO40" i="5"/>
  <c r="AR40" i="5"/>
  <c r="AO41" i="5"/>
  <c r="AR41" i="5"/>
  <c r="AO42" i="5"/>
  <c r="AR42" i="5"/>
  <c r="AO43" i="5"/>
  <c r="AR43" i="5"/>
  <c r="AO44" i="5"/>
  <c r="AR44" i="5"/>
  <c r="AO45" i="5"/>
  <c r="AR45" i="5"/>
  <c r="AO46" i="5"/>
  <c r="AR46" i="5"/>
  <c r="AO47" i="5"/>
  <c r="AR47" i="5"/>
  <c r="AO48" i="5"/>
  <c r="AR48" i="5"/>
  <c r="AO49" i="5"/>
  <c r="AR49" i="5"/>
  <c r="AO50" i="5"/>
  <c r="AR50" i="5"/>
  <c r="AO51" i="5"/>
  <c r="AR51" i="5"/>
  <c r="AO52" i="5"/>
  <c r="AR52" i="5"/>
  <c r="AO53" i="5"/>
  <c r="AR53" i="5"/>
  <c r="AO54" i="5"/>
  <c r="AR54" i="5"/>
  <c r="AO55" i="5"/>
  <c r="AR55" i="5"/>
  <c r="AO56" i="5"/>
  <c r="AR56" i="5"/>
  <c r="AO57" i="5"/>
  <c r="AR57" i="5"/>
  <c r="AO58" i="5"/>
  <c r="AR58" i="5"/>
  <c r="AO59" i="5"/>
  <c r="AR59" i="5"/>
  <c r="AO60" i="5"/>
  <c r="AR60" i="5"/>
  <c r="AO61" i="5"/>
  <c r="AR61" i="5"/>
  <c r="AO62" i="5"/>
  <c r="AR62" i="5"/>
  <c r="AO63" i="5"/>
  <c r="AR63" i="5"/>
  <c r="AO64" i="5"/>
  <c r="AR64" i="5"/>
  <c r="AO65" i="5"/>
  <c r="AR65" i="5"/>
  <c r="AO66" i="5"/>
  <c r="AR66" i="5"/>
  <c r="AO67" i="5"/>
  <c r="AR67" i="5"/>
  <c r="AO68" i="5"/>
  <c r="AR68" i="5"/>
  <c r="AO69" i="5"/>
  <c r="AR69" i="5"/>
  <c r="AO70" i="5"/>
  <c r="AR70" i="5"/>
  <c r="AO71" i="5"/>
  <c r="AR71" i="5"/>
  <c r="AO72" i="5"/>
  <c r="AR72" i="5"/>
  <c r="AO73" i="5"/>
  <c r="AR73" i="5"/>
  <c r="AO74" i="5"/>
  <c r="AR74" i="5"/>
  <c r="AO75" i="5"/>
  <c r="AR75" i="5"/>
  <c r="AO76" i="5"/>
  <c r="AR76" i="5"/>
  <c r="AO77" i="5"/>
  <c r="AR77" i="5"/>
  <c r="AO78" i="5"/>
  <c r="AR78" i="5"/>
  <c r="AO79" i="5"/>
  <c r="AR79" i="5"/>
  <c r="AO80" i="5"/>
  <c r="AR80" i="5"/>
  <c r="AO81" i="5"/>
  <c r="AR81" i="5"/>
  <c r="AO82" i="5"/>
  <c r="AR82" i="5"/>
  <c r="AO83" i="5"/>
  <c r="AR83" i="5"/>
  <c r="AO84" i="5"/>
  <c r="AR84" i="5"/>
  <c r="AO85" i="5"/>
  <c r="AR85" i="5"/>
  <c r="AO86" i="5"/>
  <c r="AR86" i="5"/>
  <c r="AO87" i="5"/>
  <c r="AR87" i="5"/>
  <c r="AO88" i="5"/>
  <c r="AR88" i="5"/>
  <c r="AO89" i="5"/>
  <c r="AR89" i="5"/>
  <c r="AO90" i="5"/>
  <c r="AR90" i="5"/>
  <c r="AO91" i="5"/>
  <c r="AR91" i="5"/>
  <c r="AO92" i="5"/>
  <c r="AR92" i="5"/>
  <c r="AO93" i="5"/>
  <c r="AR93" i="5"/>
  <c r="AO94" i="5"/>
  <c r="AR94" i="5"/>
  <c r="AO95" i="5"/>
  <c r="AR95" i="5"/>
  <c r="AO96" i="5"/>
  <c r="AR96" i="5"/>
  <c r="AO97" i="5"/>
  <c r="AR97" i="5"/>
  <c r="AO98" i="5"/>
  <c r="AR98" i="5"/>
  <c r="AO99" i="5"/>
  <c r="AR99" i="5"/>
  <c r="AO100" i="5"/>
  <c r="AR100" i="5"/>
  <c r="AO101" i="5"/>
  <c r="AR101" i="5"/>
  <c r="AO102" i="5"/>
  <c r="AR102" i="5"/>
  <c r="AO103" i="5"/>
  <c r="AR103" i="5"/>
  <c r="AO104" i="5"/>
  <c r="AR104" i="5"/>
  <c r="AO105" i="5"/>
  <c r="AR105" i="5"/>
  <c r="AO106" i="5"/>
  <c r="AR106" i="5"/>
  <c r="AO107" i="5"/>
  <c r="AR107" i="5"/>
  <c r="AO108" i="5"/>
  <c r="AR108" i="5"/>
  <c r="AO109" i="5"/>
  <c r="AR109" i="5"/>
  <c r="AO110" i="5"/>
  <c r="AR110" i="5"/>
  <c r="AO111" i="5"/>
  <c r="AR111" i="5"/>
  <c r="AO112" i="5"/>
  <c r="AR112" i="5"/>
  <c r="AO113" i="5"/>
  <c r="AR113" i="5"/>
  <c r="AO114" i="5"/>
  <c r="AR114" i="5"/>
  <c r="AO115" i="5"/>
  <c r="AR115" i="5"/>
  <c r="AO116" i="5"/>
  <c r="AR116" i="5"/>
  <c r="AO117" i="5"/>
  <c r="AR117" i="5"/>
  <c r="AO118" i="5"/>
  <c r="AR118" i="5"/>
  <c r="AO119" i="5"/>
  <c r="AR119" i="5"/>
  <c r="AO120" i="5"/>
  <c r="AR120" i="5"/>
  <c r="AO121" i="5"/>
  <c r="AR121" i="5"/>
  <c r="AO122" i="5"/>
  <c r="AR122" i="5"/>
  <c r="AO123" i="5"/>
  <c r="AR123" i="5"/>
  <c r="AO124" i="5"/>
  <c r="AR124" i="5"/>
  <c r="AO125" i="5"/>
  <c r="AR125" i="5"/>
  <c r="AO126" i="5"/>
  <c r="AR126" i="5"/>
  <c r="AO127" i="5"/>
  <c r="AR127" i="5"/>
  <c r="AO128" i="5"/>
  <c r="AR128" i="5"/>
  <c r="AO129" i="5"/>
  <c r="AR129" i="5"/>
  <c r="AO130" i="5"/>
  <c r="AR130" i="5"/>
  <c r="AO131" i="5"/>
  <c r="AR131" i="5"/>
  <c r="AO132" i="5"/>
  <c r="AR132" i="5"/>
  <c r="AO133" i="5"/>
  <c r="AR133" i="5"/>
  <c r="AO134" i="5"/>
  <c r="AR134" i="5"/>
  <c r="AO135" i="5"/>
  <c r="AR135" i="5"/>
  <c r="AO136" i="5"/>
  <c r="AR136" i="5"/>
  <c r="AO137" i="5"/>
  <c r="AR137" i="5"/>
  <c r="AO138" i="5"/>
  <c r="AR138" i="5"/>
  <c r="AO139" i="5"/>
  <c r="AR139" i="5"/>
  <c r="AO140" i="5"/>
  <c r="AR140" i="5"/>
  <c r="AO141" i="5"/>
  <c r="AR141" i="5"/>
  <c r="AO142" i="5"/>
  <c r="AR142" i="5"/>
  <c r="AO143" i="5"/>
  <c r="AR143" i="5"/>
  <c r="AO144" i="5"/>
  <c r="AR144" i="5"/>
  <c r="AO145" i="5"/>
  <c r="AR145" i="5"/>
  <c r="AO146" i="5"/>
  <c r="AR146" i="5"/>
  <c r="AO147" i="5"/>
  <c r="AR147" i="5"/>
  <c r="AO148" i="5"/>
  <c r="AR148" i="5"/>
  <c r="AO149" i="5"/>
  <c r="AR149" i="5"/>
  <c r="AO150" i="5"/>
  <c r="AR150" i="5"/>
  <c r="AO151" i="5"/>
  <c r="AR151" i="5"/>
  <c r="AO152" i="5"/>
  <c r="AR152" i="5"/>
  <c r="AO153" i="5"/>
  <c r="AR153" i="5"/>
  <c r="AO154" i="5"/>
  <c r="AR154" i="5"/>
  <c r="AO155" i="5"/>
  <c r="AR155" i="5"/>
  <c r="AO156" i="5"/>
  <c r="AR156" i="5"/>
  <c r="AO157" i="5"/>
  <c r="AR157" i="5"/>
  <c r="AO158" i="5"/>
  <c r="AR158" i="5"/>
  <c r="AO159" i="5"/>
  <c r="AR159" i="5"/>
  <c r="AO160" i="5"/>
  <c r="AR160" i="5"/>
  <c r="AO161" i="5"/>
  <c r="AR161" i="5"/>
  <c r="AO162" i="5"/>
  <c r="AR162" i="5"/>
  <c r="AO163" i="5"/>
  <c r="AR163" i="5"/>
  <c r="AO164" i="5"/>
  <c r="AR164" i="5"/>
  <c r="AO165" i="5"/>
  <c r="AR165" i="5"/>
  <c r="AO166" i="5"/>
  <c r="AR166" i="5"/>
  <c r="AO167" i="5"/>
  <c r="AR167" i="5"/>
  <c r="AO168" i="5"/>
  <c r="AR168" i="5"/>
  <c r="AO169" i="5"/>
  <c r="AR169" i="5"/>
  <c r="AO170" i="5"/>
  <c r="AR170" i="5"/>
  <c r="AO171" i="5"/>
  <c r="AR171" i="5"/>
  <c r="AO172" i="5"/>
  <c r="AR172" i="5"/>
  <c r="AO173" i="5"/>
  <c r="AR173" i="5"/>
  <c r="AO174" i="5"/>
  <c r="AR174" i="5"/>
  <c r="AO175" i="5"/>
  <c r="AR175" i="5"/>
  <c r="AO176" i="5"/>
  <c r="AR176" i="5"/>
  <c r="AO177" i="5"/>
  <c r="AR177" i="5"/>
  <c r="AO178" i="5"/>
  <c r="AR178" i="5"/>
  <c r="AO179" i="5"/>
  <c r="AR179" i="5"/>
  <c r="AO180" i="5"/>
  <c r="AR180" i="5"/>
  <c r="AO181" i="5"/>
  <c r="AR181" i="5"/>
  <c r="AO182" i="5"/>
  <c r="AR182" i="5"/>
  <c r="AO183" i="5"/>
  <c r="AR183" i="5"/>
  <c r="AO184" i="5"/>
  <c r="AR184" i="5"/>
  <c r="AO185" i="5"/>
  <c r="AR185" i="5"/>
  <c r="AO186" i="5"/>
  <c r="AR186" i="5"/>
  <c r="AO187" i="5"/>
  <c r="AR187" i="5"/>
  <c r="AO188" i="5"/>
  <c r="AR188" i="5"/>
  <c r="AO189" i="5"/>
  <c r="AR189" i="5"/>
  <c r="AO190" i="5"/>
  <c r="AR190" i="5"/>
  <c r="AO191" i="5"/>
  <c r="AR191" i="5"/>
  <c r="AO192" i="5"/>
  <c r="AR192" i="5"/>
  <c r="AO193" i="5"/>
  <c r="AR193" i="5"/>
  <c r="AO194" i="5"/>
  <c r="AR194" i="5"/>
  <c r="AO195" i="5"/>
  <c r="AR195" i="5"/>
  <c r="AO196" i="5"/>
  <c r="AR196" i="5"/>
  <c r="AO197" i="5"/>
  <c r="AR197" i="5"/>
  <c r="AO198" i="5"/>
  <c r="AR198" i="5"/>
  <c r="AO199" i="5"/>
  <c r="AR199" i="5"/>
  <c r="AO200" i="5"/>
  <c r="AR200" i="5"/>
  <c r="AO201" i="5"/>
  <c r="AR201" i="5"/>
  <c r="B16" i="6"/>
  <c r="C20" i="6"/>
  <c r="BI2" i="5"/>
  <c r="BI3" i="5"/>
  <c r="BI4" i="5"/>
  <c r="BI5" i="5"/>
  <c r="BI6" i="5"/>
  <c r="BI7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I44" i="5"/>
  <c r="BI45" i="5"/>
  <c r="BI46" i="5"/>
  <c r="BI47" i="5"/>
  <c r="BI48" i="5"/>
  <c r="BI49" i="5"/>
  <c r="BI50" i="5"/>
  <c r="BI51" i="5"/>
  <c r="BI52" i="5"/>
  <c r="BI53" i="5"/>
  <c r="BI54" i="5"/>
  <c r="BI55" i="5"/>
  <c r="BI56" i="5"/>
  <c r="BI57" i="5"/>
  <c r="BI58" i="5"/>
  <c r="BI59" i="5"/>
  <c r="BI60" i="5"/>
  <c r="BI61" i="5"/>
  <c r="BI62" i="5"/>
  <c r="BI63" i="5"/>
  <c r="BI64" i="5"/>
  <c r="BI65" i="5"/>
  <c r="BI66" i="5"/>
  <c r="BI67" i="5"/>
  <c r="BI68" i="5"/>
  <c r="BI69" i="5"/>
  <c r="BI70" i="5"/>
  <c r="BI71" i="5"/>
  <c r="BI72" i="5"/>
  <c r="BI73" i="5"/>
  <c r="BI74" i="5"/>
  <c r="BI75" i="5"/>
  <c r="BI76" i="5"/>
  <c r="BI77" i="5"/>
  <c r="BI78" i="5"/>
  <c r="BI79" i="5"/>
  <c r="BI80" i="5"/>
  <c r="BI81" i="5"/>
  <c r="BI82" i="5"/>
  <c r="BI83" i="5"/>
  <c r="BI84" i="5"/>
  <c r="BI85" i="5"/>
  <c r="BI86" i="5"/>
  <c r="BI87" i="5"/>
  <c r="BI88" i="5"/>
  <c r="BI89" i="5"/>
  <c r="BI90" i="5"/>
  <c r="BI91" i="5"/>
  <c r="BI92" i="5"/>
  <c r="BI93" i="5"/>
  <c r="BI94" i="5"/>
  <c r="BI95" i="5"/>
  <c r="BI96" i="5"/>
  <c r="BI97" i="5"/>
  <c r="BI98" i="5"/>
  <c r="BI99" i="5"/>
  <c r="BI100" i="5"/>
  <c r="BI101" i="5"/>
  <c r="BI102" i="5"/>
  <c r="BI103" i="5"/>
  <c r="BI104" i="5"/>
  <c r="BI105" i="5"/>
  <c r="BI106" i="5"/>
  <c r="BI107" i="5"/>
  <c r="BI108" i="5"/>
  <c r="BI109" i="5"/>
  <c r="BI110" i="5"/>
  <c r="BI111" i="5"/>
  <c r="BI112" i="5"/>
  <c r="BI113" i="5"/>
  <c r="BI114" i="5"/>
  <c r="BI115" i="5"/>
  <c r="BI116" i="5"/>
  <c r="BI117" i="5"/>
  <c r="BI118" i="5"/>
  <c r="BI119" i="5"/>
  <c r="BI120" i="5"/>
  <c r="BI121" i="5"/>
  <c r="BI122" i="5"/>
  <c r="BI123" i="5"/>
  <c r="BI124" i="5"/>
  <c r="BI125" i="5"/>
  <c r="BI126" i="5"/>
  <c r="BI127" i="5"/>
  <c r="BI128" i="5"/>
  <c r="BI129" i="5"/>
  <c r="BI130" i="5"/>
  <c r="BI131" i="5"/>
  <c r="BI132" i="5"/>
  <c r="BI133" i="5"/>
  <c r="BI134" i="5"/>
  <c r="BI135" i="5"/>
  <c r="BI136" i="5"/>
  <c r="BI137" i="5"/>
  <c r="BI138" i="5"/>
  <c r="BI139" i="5"/>
  <c r="BI140" i="5"/>
  <c r="BI141" i="5"/>
  <c r="BI142" i="5"/>
  <c r="BI143" i="5"/>
  <c r="BI144" i="5"/>
  <c r="BI145" i="5"/>
  <c r="BI146" i="5"/>
  <c r="BI147" i="5"/>
  <c r="BI148" i="5"/>
  <c r="BI149" i="5"/>
  <c r="BI150" i="5"/>
  <c r="BI151" i="5"/>
  <c r="BI152" i="5"/>
  <c r="BI153" i="5"/>
  <c r="BI154" i="5"/>
  <c r="BI155" i="5"/>
  <c r="BI156" i="5"/>
  <c r="BI157" i="5"/>
  <c r="BI158" i="5"/>
  <c r="BI159" i="5"/>
  <c r="BI160" i="5"/>
  <c r="BI161" i="5"/>
  <c r="BI162" i="5"/>
  <c r="BI163" i="5"/>
  <c r="BI164" i="5"/>
  <c r="BI165" i="5"/>
  <c r="BI166" i="5"/>
  <c r="BI167" i="5"/>
  <c r="BI168" i="5"/>
  <c r="BI169" i="5"/>
  <c r="BI170" i="5"/>
  <c r="BI171" i="5"/>
  <c r="BI172" i="5"/>
  <c r="BI173" i="5"/>
  <c r="BI174" i="5"/>
  <c r="BI175" i="5"/>
  <c r="BI176" i="5"/>
  <c r="BI177" i="5"/>
  <c r="BI178" i="5"/>
  <c r="BI179" i="5"/>
  <c r="BI180" i="5"/>
  <c r="BI181" i="5"/>
  <c r="BI182" i="5"/>
  <c r="BI183" i="5"/>
  <c r="BI184" i="5"/>
  <c r="BI185" i="5"/>
  <c r="BI186" i="5"/>
  <c r="BI187" i="5"/>
  <c r="BI188" i="5"/>
  <c r="BI189" i="5"/>
  <c r="BI190" i="5"/>
  <c r="BI191" i="5"/>
  <c r="BI192" i="5"/>
  <c r="BI193" i="5"/>
  <c r="BI194" i="5"/>
  <c r="BI195" i="5"/>
  <c r="BI196" i="5"/>
  <c r="BI197" i="5"/>
  <c r="BI198" i="5"/>
  <c r="BI199" i="5"/>
  <c r="BI200" i="5"/>
  <c r="BI201" i="5"/>
  <c r="B20" i="6"/>
  <c r="B19" i="6"/>
  <c r="C19" i="6"/>
  <c r="D19" i="6"/>
  <c r="D21" i="6"/>
  <c r="D20" i="6"/>
  <c r="AU3" i="5"/>
  <c r="AU4" i="5"/>
  <c r="AU5" i="5"/>
  <c r="AU7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U44" i="5"/>
  <c r="AU45" i="5"/>
  <c r="AU46" i="5"/>
  <c r="AU47" i="5"/>
  <c r="AU48" i="5"/>
  <c r="AU49" i="5"/>
  <c r="AU50" i="5"/>
  <c r="AU51" i="5"/>
  <c r="AU52" i="5"/>
  <c r="AU53" i="5"/>
  <c r="AU54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U71" i="5"/>
  <c r="AU72" i="5"/>
  <c r="AU73" i="5"/>
  <c r="AU74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3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U124" i="5"/>
  <c r="AU125" i="5"/>
  <c r="AU126" i="5"/>
  <c r="AU127" i="5"/>
  <c r="AU128" i="5"/>
  <c r="AU129" i="5"/>
  <c r="AU130" i="5"/>
  <c r="AU131" i="5"/>
  <c r="AU132" i="5"/>
  <c r="AU133" i="5"/>
  <c r="AU134" i="5"/>
  <c r="AU135" i="5"/>
  <c r="AU136" i="5"/>
  <c r="AU137" i="5"/>
  <c r="AU138" i="5"/>
  <c r="AU139" i="5"/>
  <c r="AU140" i="5"/>
  <c r="AU141" i="5"/>
  <c r="AU142" i="5"/>
  <c r="AU143" i="5"/>
  <c r="AU144" i="5"/>
  <c r="AU145" i="5"/>
  <c r="AU146" i="5"/>
  <c r="AU147" i="5"/>
  <c r="AU148" i="5"/>
  <c r="AU149" i="5"/>
  <c r="AU150" i="5"/>
  <c r="AU151" i="5"/>
  <c r="AU152" i="5"/>
  <c r="AU153" i="5"/>
  <c r="AU154" i="5"/>
  <c r="AU155" i="5"/>
  <c r="AU156" i="5"/>
  <c r="AU157" i="5"/>
  <c r="AU158" i="5"/>
  <c r="AU159" i="5"/>
  <c r="AU160" i="5"/>
  <c r="AU161" i="5"/>
  <c r="AU162" i="5"/>
  <c r="AU163" i="5"/>
  <c r="AU164" i="5"/>
  <c r="AU165" i="5"/>
  <c r="AU166" i="5"/>
  <c r="AU167" i="5"/>
  <c r="AU168" i="5"/>
  <c r="AU169" i="5"/>
  <c r="AU170" i="5"/>
  <c r="AU171" i="5"/>
  <c r="AU172" i="5"/>
  <c r="AU173" i="5"/>
  <c r="AU174" i="5"/>
  <c r="AU175" i="5"/>
  <c r="AU176" i="5"/>
  <c r="AU177" i="5"/>
  <c r="AU178" i="5"/>
  <c r="AU179" i="5"/>
  <c r="AU180" i="5"/>
  <c r="AU181" i="5"/>
  <c r="AU182" i="5"/>
  <c r="AU183" i="5"/>
  <c r="AU184" i="5"/>
  <c r="AU185" i="5"/>
  <c r="AU186" i="5"/>
  <c r="AU187" i="5"/>
  <c r="AU188" i="5"/>
  <c r="AU189" i="5"/>
  <c r="AU190" i="5"/>
  <c r="AU191" i="5"/>
  <c r="AU192" i="5"/>
  <c r="AU193" i="5"/>
  <c r="AU194" i="5"/>
  <c r="AU195" i="5"/>
  <c r="AU196" i="5"/>
  <c r="AU197" i="5"/>
  <c r="AU198" i="5"/>
  <c r="AU199" i="5"/>
  <c r="AU200" i="5"/>
  <c r="AU201" i="5"/>
  <c r="AV7" i="5"/>
  <c r="AQ7" i="5"/>
  <c r="AP2" i="5"/>
  <c r="AN2" i="5"/>
  <c r="AN3" i="5"/>
  <c r="AN4" i="5"/>
  <c r="AN5" i="5"/>
  <c r="AP6" i="5"/>
  <c r="AN6" i="5"/>
  <c r="AP7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6" i="5"/>
  <c r="AN137" i="5"/>
  <c r="AN138" i="5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191" i="5"/>
  <c r="AN192" i="5"/>
  <c r="AN193" i="5"/>
  <c r="AN194" i="5"/>
  <c r="AN195" i="5"/>
  <c r="AN196" i="5"/>
  <c r="AN197" i="5"/>
  <c r="AN198" i="5"/>
  <c r="AN199" i="5"/>
  <c r="AN200" i="5"/>
  <c r="AN201" i="5"/>
  <c r="BR17" i="5"/>
  <c r="G201" i="6"/>
  <c r="BF3" i="5"/>
  <c r="BF4" i="5"/>
  <c r="BF5" i="5"/>
  <c r="AX6" i="5"/>
  <c r="Z2" i="5"/>
  <c r="AX2" i="5"/>
  <c r="AH2" i="5"/>
  <c r="Z3" i="5"/>
  <c r="AH3" i="5"/>
  <c r="Z4" i="5"/>
  <c r="AH4" i="5"/>
  <c r="Z5" i="5"/>
  <c r="AH5" i="5"/>
  <c r="Z6" i="5"/>
  <c r="AH6" i="5"/>
  <c r="Z7" i="5"/>
  <c r="AX7" i="5"/>
  <c r="AH7" i="5"/>
  <c r="Z8" i="5"/>
  <c r="AH8" i="5"/>
  <c r="Z9" i="5"/>
  <c r="AH9" i="5"/>
  <c r="Z10" i="5"/>
  <c r="AH10" i="5"/>
  <c r="Z11" i="5"/>
  <c r="AH11" i="5"/>
  <c r="Z12" i="5"/>
  <c r="AH12" i="5"/>
  <c r="Z13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H145" i="5"/>
  <c r="AH146" i="5"/>
  <c r="AH147" i="5"/>
  <c r="AH148" i="5"/>
  <c r="AH149" i="5"/>
  <c r="AH150" i="5"/>
  <c r="AH151" i="5"/>
  <c r="AH152" i="5"/>
  <c r="AH153" i="5"/>
  <c r="AH154" i="5"/>
  <c r="AH155" i="5"/>
  <c r="AH156" i="5"/>
  <c r="AH157" i="5"/>
  <c r="AH158" i="5"/>
  <c r="AH159" i="5"/>
  <c r="AH160" i="5"/>
  <c r="AH161" i="5"/>
  <c r="AH162" i="5"/>
  <c r="AH163" i="5"/>
  <c r="AH164" i="5"/>
  <c r="AH165" i="5"/>
  <c r="AH166" i="5"/>
  <c r="AH167" i="5"/>
  <c r="AH168" i="5"/>
  <c r="AH169" i="5"/>
  <c r="AH170" i="5"/>
  <c r="AH171" i="5"/>
  <c r="AH172" i="5"/>
  <c r="AH173" i="5"/>
  <c r="AH174" i="5"/>
  <c r="AH175" i="5"/>
  <c r="AH176" i="5"/>
  <c r="AH177" i="5"/>
  <c r="AH178" i="5"/>
  <c r="AH179" i="5"/>
  <c r="AH180" i="5"/>
  <c r="AH181" i="5"/>
  <c r="AH182" i="5"/>
  <c r="AH183" i="5"/>
  <c r="AH184" i="5"/>
  <c r="AH185" i="5"/>
  <c r="AH186" i="5"/>
  <c r="AH187" i="5"/>
  <c r="AH188" i="5"/>
  <c r="AH189" i="5"/>
  <c r="AH190" i="5"/>
  <c r="AH191" i="5"/>
  <c r="AH192" i="5"/>
  <c r="AH193" i="5"/>
  <c r="AH194" i="5"/>
  <c r="AH195" i="5"/>
  <c r="AH196" i="5"/>
  <c r="AH197" i="5"/>
  <c r="AH198" i="5"/>
  <c r="AH199" i="5"/>
  <c r="AH200" i="5"/>
  <c r="AH201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6" i="5"/>
  <c r="Z137" i="5"/>
  <c r="Z138" i="5"/>
  <c r="Z139" i="5"/>
  <c r="Z140" i="5"/>
  <c r="Z141" i="5"/>
  <c r="Z142" i="5"/>
  <c r="Z143" i="5"/>
  <c r="Z144" i="5"/>
  <c r="Z145" i="5"/>
  <c r="Z146" i="5"/>
  <c r="Z147" i="5"/>
  <c r="Z148" i="5"/>
  <c r="Z149" i="5"/>
  <c r="Z150" i="5"/>
  <c r="Z151" i="5"/>
  <c r="Z152" i="5"/>
  <c r="Z153" i="5"/>
  <c r="Z154" i="5"/>
  <c r="Z155" i="5"/>
  <c r="Z156" i="5"/>
  <c r="Z157" i="5"/>
  <c r="Z158" i="5"/>
  <c r="Z159" i="5"/>
  <c r="Z160" i="5"/>
  <c r="Z161" i="5"/>
  <c r="Z162" i="5"/>
  <c r="Z163" i="5"/>
  <c r="Z164" i="5"/>
  <c r="Z165" i="5"/>
  <c r="Z166" i="5"/>
  <c r="Z167" i="5"/>
  <c r="Z168" i="5"/>
  <c r="Z169" i="5"/>
  <c r="Z170" i="5"/>
  <c r="Z171" i="5"/>
  <c r="Z172" i="5"/>
  <c r="Z173" i="5"/>
  <c r="Z174" i="5"/>
  <c r="Z175" i="5"/>
  <c r="Z176" i="5"/>
  <c r="Z177" i="5"/>
  <c r="Z178" i="5"/>
  <c r="Z179" i="5"/>
  <c r="Z180" i="5"/>
  <c r="Z181" i="5"/>
  <c r="Z182" i="5"/>
  <c r="Z183" i="5"/>
  <c r="Z184" i="5"/>
  <c r="Z185" i="5"/>
  <c r="Z186" i="5"/>
  <c r="Z187" i="5"/>
  <c r="Z188" i="5"/>
  <c r="Z189" i="5"/>
  <c r="Z190" i="5"/>
  <c r="Z191" i="5"/>
  <c r="Z192" i="5"/>
  <c r="Z193" i="5"/>
  <c r="Z194" i="5"/>
  <c r="Z195" i="5"/>
  <c r="Z196" i="5"/>
  <c r="Z197" i="5"/>
  <c r="Z198" i="5"/>
  <c r="Z199" i="5"/>
  <c r="Z200" i="5"/>
  <c r="Z201" i="5"/>
  <c r="AY6" i="5"/>
  <c r="BF6" i="5"/>
  <c r="AY7" i="5"/>
  <c r="BF7" i="5"/>
  <c r="BF8" i="5"/>
  <c r="BF9" i="5"/>
  <c r="BF10" i="5"/>
  <c r="BF11" i="5"/>
  <c r="BF12" i="5"/>
  <c r="BF13" i="5"/>
  <c r="BF14" i="5"/>
  <c r="BF15" i="5"/>
  <c r="BF16" i="5"/>
  <c r="BF17" i="5"/>
  <c r="BF18" i="5"/>
  <c r="BF19" i="5"/>
  <c r="BF20" i="5"/>
  <c r="BF21" i="5"/>
  <c r="BF22" i="5"/>
  <c r="BF23" i="5"/>
  <c r="BF24" i="5"/>
  <c r="BF25" i="5"/>
  <c r="BF26" i="5"/>
  <c r="BF27" i="5"/>
  <c r="BF28" i="5"/>
  <c r="BF29" i="5"/>
  <c r="BF30" i="5"/>
  <c r="BF31" i="5"/>
  <c r="BF32" i="5"/>
  <c r="BF33" i="5"/>
  <c r="BF34" i="5"/>
  <c r="BF35" i="5"/>
  <c r="BF36" i="5"/>
  <c r="BF37" i="5"/>
  <c r="BF38" i="5"/>
  <c r="BF39" i="5"/>
  <c r="BF40" i="5"/>
  <c r="BF41" i="5"/>
  <c r="BF42" i="5"/>
  <c r="BF43" i="5"/>
  <c r="BF44" i="5"/>
  <c r="BF45" i="5"/>
  <c r="BF46" i="5"/>
  <c r="BF47" i="5"/>
  <c r="BF48" i="5"/>
  <c r="BF49" i="5"/>
  <c r="BF50" i="5"/>
  <c r="BF51" i="5"/>
  <c r="BF52" i="5"/>
  <c r="BF53" i="5"/>
  <c r="BF54" i="5"/>
  <c r="BF55" i="5"/>
  <c r="BF56" i="5"/>
  <c r="BF57" i="5"/>
  <c r="BF58" i="5"/>
  <c r="BF59" i="5"/>
  <c r="BF60" i="5"/>
  <c r="BF61" i="5"/>
  <c r="BF62" i="5"/>
  <c r="BF63" i="5"/>
  <c r="BF64" i="5"/>
  <c r="BF65" i="5"/>
  <c r="BF66" i="5"/>
  <c r="BF67" i="5"/>
  <c r="BF68" i="5"/>
  <c r="BF69" i="5"/>
  <c r="BF70" i="5"/>
  <c r="BF71" i="5"/>
  <c r="BF72" i="5"/>
  <c r="BF73" i="5"/>
  <c r="BF74" i="5"/>
  <c r="BF75" i="5"/>
  <c r="BF76" i="5"/>
  <c r="BF77" i="5"/>
  <c r="BF78" i="5"/>
  <c r="BF79" i="5"/>
  <c r="BF80" i="5"/>
  <c r="BF81" i="5"/>
  <c r="BF82" i="5"/>
  <c r="BF83" i="5"/>
  <c r="BF84" i="5"/>
  <c r="BF85" i="5"/>
  <c r="BF86" i="5"/>
  <c r="BF87" i="5"/>
  <c r="BF88" i="5"/>
  <c r="BF89" i="5"/>
  <c r="BF90" i="5"/>
  <c r="BF91" i="5"/>
  <c r="BF92" i="5"/>
  <c r="BF93" i="5"/>
  <c r="BF94" i="5"/>
  <c r="BF95" i="5"/>
  <c r="BF96" i="5"/>
  <c r="BF97" i="5"/>
  <c r="BF98" i="5"/>
  <c r="BF99" i="5"/>
  <c r="BF100" i="5"/>
  <c r="BF101" i="5"/>
  <c r="BF102" i="5"/>
  <c r="BF103" i="5"/>
  <c r="BF104" i="5"/>
  <c r="BF105" i="5"/>
  <c r="BF106" i="5"/>
  <c r="BF107" i="5"/>
  <c r="BF108" i="5"/>
  <c r="BF109" i="5"/>
  <c r="BF110" i="5"/>
  <c r="BF111" i="5"/>
  <c r="BF112" i="5"/>
  <c r="BF113" i="5"/>
  <c r="BF114" i="5"/>
  <c r="BF115" i="5"/>
  <c r="BF116" i="5"/>
  <c r="BF117" i="5"/>
  <c r="BF118" i="5"/>
  <c r="BF119" i="5"/>
  <c r="BF120" i="5"/>
  <c r="BF121" i="5"/>
  <c r="BF122" i="5"/>
  <c r="BF123" i="5"/>
  <c r="BF124" i="5"/>
  <c r="BF125" i="5"/>
  <c r="BF126" i="5"/>
  <c r="BF127" i="5"/>
  <c r="BF128" i="5"/>
  <c r="BF129" i="5"/>
  <c r="BF130" i="5"/>
  <c r="BF131" i="5"/>
  <c r="BF132" i="5"/>
  <c r="BF133" i="5"/>
  <c r="BF134" i="5"/>
  <c r="BF135" i="5"/>
  <c r="BF136" i="5"/>
  <c r="BF137" i="5"/>
  <c r="BF138" i="5"/>
  <c r="BF139" i="5"/>
  <c r="BF140" i="5"/>
  <c r="BF141" i="5"/>
  <c r="BF142" i="5"/>
  <c r="BF143" i="5"/>
  <c r="BF144" i="5"/>
  <c r="BF145" i="5"/>
  <c r="BF146" i="5"/>
  <c r="BF147" i="5"/>
  <c r="BF148" i="5"/>
  <c r="BF149" i="5"/>
  <c r="BF150" i="5"/>
  <c r="BF151" i="5"/>
  <c r="BF152" i="5"/>
  <c r="BF153" i="5"/>
  <c r="BF154" i="5"/>
  <c r="BF155" i="5"/>
  <c r="BF156" i="5"/>
  <c r="BF157" i="5"/>
  <c r="BF158" i="5"/>
  <c r="BF159" i="5"/>
  <c r="BF160" i="5"/>
  <c r="BF161" i="5"/>
  <c r="BF162" i="5"/>
  <c r="BF163" i="5"/>
  <c r="BF164" i="5"/>
  <c r="BF165" i="5"/>
  <c r="BF166" i="5"/>
  <c r="BF167" i="5"/>
  <c r="BF168" i="5"/>
  <c r="BF169" i="5"/>
  <c r="BF170" i="5"/>
  <c r="BF171" i="5"/>
  <c r="BF172" i="5"/>
  <c r="BF173" i="5"/>
  <c r="BF174" i="5"/>
  <c r="BF175" i="5"/>
  <c r="BF176" i="5"/>
  <c r="BF177" i="5"/>
  <c r="BF178" i="5"/>
  <c r="BF179" i="5"/>
  <c r="BF180" i="5"/>
  <c r="BF181" i="5"/>
  <c r="BF182" i="5"/>
  <c r="BF183" i="5"/>
  <c r="BF184" i="5"/>
  <c r="BF185" i="5"/>
  <c r="BF186" i="5"/>
  <c r="BF187" i="5"/>
  <c r="BF188" i="5"/>
  <c r="BF189" i="5"/>
  <c r="BF190" i="5"/>
  <c r="BF191" i="5"/>
  <c r="BF192" i="5"/>
  <c r="BF193" i="5"/>
  <c r="BF194" i="5"/>
  <c r="BF195" i="5"/>
  <c r="BF196" i="5"/>
  <c r="BF197" i="5"/>
  <c r="BF198" i="5"/>
  <c r="BF199" i="5"/>
  <c r="BF200" i="5"/>
  <c r="BF201" i="5"/>
  <c r="AY2" i="5"/>
  <c r="BF2" i="5"/>
  <c r="BE3" i="5"/>
  <c r="BE4" i="5"/>
  <c r="BE5" i="5"/>
  <c r="BE6" i="5"/>
  <c r="BE7" i="5"/>
  <c r="BE8" i="5"/>
  <c r="BE9" i="5"/>
  <c r="BE10" i="5"/>
  <c r="BE11" i="5"/>
  <c r="BE12" i="5"/>
  <c r="BE13" i="5"/>
  <c r="BE14" i="5"/>
  <c r="BE15" i="5"/>
  <c r="BE16" i="5"/>
  <c r="BE17" i="5"/>
  <c r="BE18" i="5"/>
  <c r="BE19" i="5"/>
  <c r="BE20" i="5"/>
  <c r="BE21" i="5"/>
  <c r="BE22" i="5"/>
  <c r="BE23" i="5"/>
  <c r="BE24" i="5"/>
  <c r="BE25" i="5"/>
  <c r="BE26" i="5"/>
  <c r="BE27" i="5"/>
  <c r="BE28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72" i="5"/>
  <c r="BE73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3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6" i="5"/>
  <c r="BE137" i="5"/>
  <c r="BE138" i="5"/>
  <c r="BE139" i="5"/>
  <c r="BE140" i="5"/>
  <c r="BE141" i="5"/>
  <c r="BE142" i="5"/>
  <c r="BE143" i="5"/>
  <c r="BE144" i="5"/>
  <c r="BE145" i="5"/>
  <c r="BE146" i="5"/>
  <c r="BE147" i="5"/>
  <c r="BE148" i="5"/>
  <c r="BE149" i="5"/>
  <c r="BE150" i="5"/>
  <c r="BE151" i="5"/>
  <c r="BE152" i="5"/>
  <c r="BE153" i="5"/>
  <c r="BE154" i="5"/>
  <c r="BE155" i="5"/>
  <c r="BE156" i="5"/>
  <c r="BE157" i="5"/>
  <c r="BE158" i="5"/>
  <c r="BE159" i="5"/>
  <c r="BE160" i="5"/>
  <c r="BE161" i="5"/>
  <c r="BE162" i="5"/>
  <c r="BE163" i="5"/>
  <c r="BE164" i="5"/>
  <c r="BE165" i="5"/>
  <c r="BE166" i="5"/>
  <c r="BE167" i="5"/>
  <c r="BE168" i="5"/>
  <c r="BE169" i="5"/>
  <c r="BE170" i="5"/>
  <c r="BE171" i="5"/>
  <c r="BE172" i="5"/>
  <c r="BE173" i="5"/>
  <c r="BE174" i="5"/>
  <c r="BE175" i="5"/>
  <c r="BE176" i="5"/>
  <c r="BE177" i="5"/>
  <c r="BE178" i="5"/>
  <c r="BE179" i="5"/>
  <c r="BE180" i="5"/>
  <c r="BE181" i="5"/>
  <c r="BE182" i="5"/>
  <c r="BE183" i="5"/>
  <c r="BE184" i="5"/>
  <c r="BE185" i="5"/>
  <c r="BE186" i="5"/>
  <c r="BE187" i="5"/>
  <c r="BE188" i="5"/>
  <c r="BE189" i="5"/>
  <c r="BE190" i="5"/>
  <c r="BE191" i="5"/>
  <c r="BE192" i="5"/>
  <c r="BE193" i="5"/>
  <c r="BE194" i="5"/>
  <c r="BE195" i="5"/>
  <c r="BE196" i="5"/>
  <c r="BE197" i="5"/>
  <c r="BE198" i="5"/>
  <c r="BE199" i="5"/>
  <c r="BE200" i="5"/>
  <c r="BE201" i="5"/>
  <c r="BE2" i="5"/>
  <c r="BB3" i="5"/>
  <c r="BB4" i="5"/>
  <c r="BB5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1" i="5"/>
  <c r="BB22" i="5"/>
  <c r="BB23" i="5"/>
  <c r="BB24" i="5"/>
  <c r="BB25" i="5"/>
  <c r="BB26" i="5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6" i="5"/>
  <c r="BB57" i="5"/>
  <c r="BB58" i="5"/>
  <c r="BB59" i="5"/>
  <c r="BB60" i="5"/>
  <c r="BB61" i="5"/>
  <c r="BB62" i="5"/>
  <c r="BB63" i="5"/>
  <c r="BB64" i="5"/>
  <c r="BB65" i="5"/>
  <c r="BB66" i="5"/>
  <c r="BB67" i="5"/>
  <c r="BB68" i="5"/>
  <c r="BB69" i="5"/>
  <c r="BB70" i="5"/>
  <c r="BB71" i="5"/>
  <c r="BB72" i="5"/>
  <c r="BB73" i="5"/>
  <c r="BB74" i="5"/>
  <c r="BB75" i="5"/>
  <c r="BB76" i="5"/>
  <c r="BB77" i="5"/>
  <c r="BB78" i="5"/>
  <c r="BB79" i="5"/>
  <c r="BB80" i="5"/>
  <c r="BB81" i="5"/>
  <c r="BB82" i="5"/>
  <c r="BB83" i="5"/>
  <c r="BB84" i="5"/>
  <c r="BB85" i="5"/>
  <c r="BB86" i="5"/>
  <c r="BB87" i="5"/>
  <c r="BB88" i="5"/>
  <c r="BB89" i="5"/>
  <c r="BB90" i="5"/>
  <c r="BB91" i="5"/>
  <c r="BB92" i="5"/>
  <c r="BB93" i="5"/>
  <c r="BB94" i="5"/>
  <c r="BB95" i="5"/>
  <c r="BB96" i="5"/>
  <c r="BB97" i="5"/>
  <c r="BB98" i="5"/>
  <c r="BB99" i="5"/>
  <c r="BB100" i="5"/>
  <c r="BB101" i="5"/>
  <c r="BB102" i="5"/>
  <c r="BB103" i="5"/>
  <c r="BB104" i="5"/>
  <c r="BB105" i="5"/>
  <c r="BB106" i="5"/>
  <c r="BB107" i="5"/>
  <c r="BB108" i="5"/>
  <c r="BB109" i="5"/>
  <c r="BB110" i="5"/>
  <c r="BB111" i="5"/>
  <c r="BB112" i="5"/>
  <c r="BB113" i="5"/>
  <c r="BB114" i="5"/>
  <c r="BB115" i="5"/>
  <c r="BB116" i="5"/>
  <c r="BB117" i="5"/>
  <c r="BB118" i="5"/>
  <c r="BB119" i="5"/>
  <c r="BB120" i="5"/>
  <c r="BB121" i="5"/>
  <c r="BB122" i="5"/>
  <c r="BB123" i="5"/>
  <c r="BB124" i="5"/>
  <c r="BB125" i="5"/>
  <c r="BB126" i="5"/>
  <c r="BB127" i="5"/>
  <c r="BB128" i="5"/>
  <c r="BB129" i="5"/>
  <c r="BB130" i="5"/>
  <c r="BB131" i="5"/>
  <c r="BB132" i="5"/>
  <c r="BB133" i="5"/>
  <c r="BB134" i="5"/>
  <c r="BB135" i="5"/>
  <c r="BB136" i="5"/>
  <c r="BB137" i="5"/>
  <c r="BB138" i="5"/>
  <c r="BB139" i="5"/>
  <c r="BB140" i="5"/>
  <c r="BB141" i="5"/>
  <c r="BB142" i="5"/>
  <c r="BB143" i="5"/>
  <c r="BB144" i="5"/>
  <c r="BB145" i="5"/>
  <c r="BB146" i="5"/>
  <c r="BB147" i="5"/>
  <c r="BB148" i="5"/>
  <c r="BB149" i="5"/>
  <c r="BB150" i="5"/>
  <c r="BB151" i="5"/>
  <c r="BB152" i="5"/>
  <c r="BB153" i="5"/>
  <c r="BB154" i="5"/>
  <c r="BB155" i="5"/>
  <c r="BB156" i="5"/>
  <c r="BB157" i="5"/>
  <c r="BB158" i="5"/>
  <c r="BB159" i="5"/>
  <c r="BB160" i="5"/>
  <c r="BB161" i="5"/>
  <c r="BB162" i="5"/>
  <c r="BB163" i="5"/>
  <c r="BB164" i="5"/>
  <c r="BB165" i="5"/>
  <c r="BB166" i="5"/>
  <c r="BB167" i="5"/>
  <c r="BB168" i="5"/>
  <c r="BB169" i="5"/>
  <c r="BB170" i="5"/>
  <c r="BB171" i="5"/>
  <c r="BB172" i="5"/>
  <c r="BB173" i="5"/>
  <c r="BB174" i="5"/>
  <c r="BB175" i="5"/>
  <c r="BB176" i="5"/>
  <c r="BB177" i="5"/>
  <c r="BB178" i="5"/>
  <c r="BB179" i="5"/>
  <c r="BB180" i="5"/>
  <c r="BB181" i="5"/>
  <c r="BB182" i="5"/>
  <c r="BB183" i="5"/>
  <c r="BB184" i="5"/>
  <c r="BB185" i="5"/>
  <c r="BB186" i="5"/>
  <c r="BB187" i="5"/>
  <c r="BB188" i="5"/>
  <c r="BB189" i="5"/>
  <c r="BB190" i="5"/>
  <c r="BB191" i="5"/>
  <c r="BB192" i="5"/>
  <c r="BB193" i="5"/>
  <c r="BB194" i="5"/>
  <c r="BB195" i="5"/>
  <c r="BB196" i="5"/>
  <c r="BB197" i="5"/>
  <c r="BB198" i="5"/>
  <c r="BB199" i="5"/>
  <c r="BB200" i="5"/>
  <c r="BB201" i="5"/>
  <c r="BA3" i="5"/>
  <c r="BA4" i="5"/>
  <c r="BA5" i="5"/>
  <c r="BA6" i="5"/>
  <c r="BA7" i="5"/>
  <c r="BA8" i="5"/>
  <c r="BA9" i="5"/>
  <c r="BA10" i="5"/>
  <c r="BA11" i="5"/>
  <c r="BA12" i="5"/>
  <c r="BA13" i="5"/>
  <c r="BA14" i="5"/>
  <c r="BA15" i="5"/>
  <c r="BA16" i="5"/>
  <c r="BA17" i="5"/>
  <c r="BA18" i="5"/>
  <c r="BA19" i="5"/>
  <c r="BA20" i="5"/>
  <c r="BA21" i="5"/>
  <c r="BA22" i="5"/>
  <c r="BA23" i="5"/>
  <c r="BA24" i="5"/>
  <c r="BA25" i="5"/>
  <c r="BA26" i="5"/>
  <c r="BA27" i="5"/>
  <c r="BA28" i="5"/>
  <c r="BA29" i="5"/>
  <c r="BA30" i="5"/>
  <c r="BA31" i="5"/>
  <c r="BA32" i="5"/>
  <c r="BA33" i="5"/>
  <c r="BA34" i="5"/>
  <c r="BA35" i="5"/>
  <c r="BA36" i="5"/>
  <c r="BA37" i="5"/>
  <c r="BA38" i="5"/>
  <c r="BA39" i="5"/>
  <c r="BA40" i="5"/>
  <c r="BA41" i="5"/>
  <c r="BA42" i="5"/>
  <c r="BA43" i="5"/>
  <c r="BA44" i="5"/>
  <c r="BA45" i="5"/>
  <c r="BA46" i="5"/>
  <c r="BA47" i="5"/>
  <c r="BA48" i="5"/>
  <c r="BA49" i="5"/>
  <c r="BA50" i="5"/>
  <c r="BA51" i="5"/>
  <c r="BA52" i="5"/>
  <c r="BA53" i="5"/>
  <c r="BA54" i="5"/>
  <c r="BA55" i="5"/>
  <c r="BA56" i="5"/>
  <c r="BA57" i="5"/>
  <c r="BA58" i="5"/>
  <c r="BA59" i="5"/>
  <c r="BA60" i="5"/>
  <c r="BA61" i="5"/>
  <c r="BA62" i="5"/>
  <c r="BA63" i="5"/>
  <c r="BA64" i="5"/>
  <c r="BA65" i="5"/>
  <c r="BA66" i="5"/>
  <c r="BA67" i="5"/>
  <c r="BA68" i="5"/>
  <c r="BA69" i="5"/>
  <c r="BA70" i="5"/>
  <c r="BA71" i="5"/>
  <c r="BA72" i="5"/>
  <c r="BA73" i="5"/>
  <c r="BA74" i="5"/>
  <c r="BA75" i="5"/>
  <c r="BA76" i="5"/>
  <c r="BA77" i="5"/>
  <c r="BA78" i="5"/>
  <c r="BA79" i="5"/>
  <c r="BA80" i="5"/>
  <c r="BA81" i="5"/>
  <c r="BA82" i="5"/>
  <c r="BA83" i="5"/>
  <c r="BA84" i="5"/>
  <c r="BA85" i="5"/>
  <c r="BA86" i="5"/>
  <c r="BA87" i="5"/>
  <c r="BA88" i="5"/>
  <c r="BA89" i="5"/>
  <c r="BA90" i="5"/>
  <c r="BA91" i="5"/>
  <c r="BA92" i="5"/>
  <c r="BA93" i="5"/>
  <c r="BA94" i="5"/>
  <c r="BA95" i="5"/>
  <c r="BA96" i="5"/>
  <c r="BA97" i="5"/>
  <c r="BA98" i="5"/>
  <c r="BA99" i="5"/>
  <c r="BA100" i="5"/>
  <c r="BA101" i="5"/>
  <c r="BA102" i="5"/>
  <c r="BA103" i="5"/>
  <c r="BA104" i="5"/>
  <c r="BA105" i="5"/>
  <c r="BA106" i="5"/>
  <c r="BA107" i="5"/>
  <c r="BA108" i="5"/>
  <c r="BA109" i="5"/>
  <c r="BA110" i="5"/>
  <c r="BA111" i="5"/>
  <c r="BA112" i="5"/>
  <c r="BA113" i="5"/>
  <c r="BA114" i="5"/>
  <c r="BA115" i="5"/>
  <c r="BA116" i="5"/>
  <c r="BA117" i="5"/>
  <c r="BA118" i="5"/>
  <c r="BA119" i="5"/>
  <c r="BA120" i="5"/>
  <c r="BA121" i="5"/>
  <c r="BA122" i="5"/>
  <c r="BA123" i="5"/>
  <c r="BA124" i="5"/>
  <c r="BA125" i="5"/>
  <c r="BA126" i="5"/>
  <c r="BA127" i="5"/>
  <c r="BA128" i="5"/>
  <c r="BA129" i="5"/>
  <c r="BA130" i="5"/>
  <c r="BA131" i="5"/>
  <c r="BA132" i="5"/>
  <c r="BA133" i="5"/>
  <c r="BA134" i="5"/>
  <c r="BA135" i="5"/>
  <c r="BA136" i="5"/>
  <c r="BA137" i="5"/>
  <c r="BA138" i="5"/>
  <c r="BA139" i="5"/>
  <c r="BA140" i="5"/>
  <c r="BA141" i="5"/>
  <c r="BA142" i="5"/>
  <c r="BA143" i="5"/>
  <c r="BA144" i="5"/>
  <c r="BA145" i="5"/>
  <c r="BA146" i="5"/>
  <c r="BA147" i="5"/>
  <c r="BA148" i="5"/>
  <c r="BA149" i="5"/>
  <c r="BA150" i="5"/>
  <c r="BA151" i="5"/>
  <c r="BA152" i="5"/>
  <c r="BA153" i="5"/>
  <c r="BA154" i="5"/>
  <c r="BA155" i="5"/>
  <c r="BA156" i="5"/>
  <c r="BA157" i="5"/>
  <c r="BA158" i="5"/>
  <c r="BA159" i="5"/>
  <c r="BA160" i="5"/>
  <c r="BA161" i="5"/>
  <c r="BA162" i="5"/>
  <c r="BA163" i="5"/>
  <c r="BA164" i="5"/>
  <c r="BA165" i="5"/>
  <c r="BA166" i="5"/>
  <c r="BA167" i="5"/>
  <c r="BA168" i="5"/>
  <c r="BA169" i="5"/>
  <c r="BA170" i="5"/>
  <c r="BA171" i="5"/>
  <c r="BA172" i="5"/>
  <c r="BA173" i="5"/>
  <c r="BA174" i="5"/>
  <c r="BA175" i="5"/>
  <c r="BA176" i="5"/>
  <c r="BA177" i="5"/>
  <c r="BA178" i="5"/>
  <c r="BA179" i="5"/>
  <c r="BA180" i="5"/>
  <c r="BA181" i="5"/>
  <c r="BA182" i="5"/>
  <c r="BA183" i="5"/>
  <c r="BA184" i="5"/>
  <c r="BA185" i="5"/>
  <c r="BA186" i="5"/>
  <c r="BA187" i="5"/>
  <c r="BA188" i="5"/>
  <c r="BA189" i="5"/>
  <c r="BA190" i="5"/>
  <c r="BA191" i="5"/>
  <c r="BA192" i="5"/>
  <c r="BA193" i="5"/>
  <c r="BA194" i="5"/>
  <c r="BA195" i="5"/>
  <c r="BA196" i="5"/>
  <c r="BA197" i="5"/>
  <c r="BA198" i="5"/>
  <c r="BA199" i="5"/>
  <c r="BA200" i="5"/>
  <c r="BA201" i="5"/>
  <c r="BB2" i="5"/>
  <c r="BA2" i="5"/>
  <c r="EY6" i="5"/>
  <c r="M30" i="8"/>
  <c r="M29" i="8"/>
  <c r="L30" i="8"/>
  <c r="L29" i="8"/>
  <c r="CV2" i="5"/>
  <c r="CV3" i="5"/>
  <c r="CU2" i="5"/>
  <c r="CU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CZ18" i="5"/>
  <c r="CZ5" i="5"/>
  <c r="CY5" i="5"/>
  <c r="CZ3" i="5"/>
  <c r="CY3" i="5"/>
  <c r="EY9" i="5"/>
  <c r="BL2" i="5"/>
  <c r="BL3" i="5"/>
  <c r="BL4" i="5"/>
  <c r="BL5" i="5"/>
  <c r="BL6" i="5"/>
  <c r="BL7" i="5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L44" i="5"/>
  <c r="BL45" i="5"/>
  <c r="BL46" i="5"/>
  <c r="BL47" i="5"/>
  <c r="BL48" i="5"/>
  <c r="BL49" i="5"/>
  <c r="BL50" i="5"/>
  <c r="BL51" i="5"/>
  <c r="BL52" i="5"/>
  <c r="BL53" i="5"/>
  <c r="BL54" i="5"/>
  <c r="BL55" i="5"/>
  <c r="BL56" i="5"/>
  <c r="BL57" i="5"/>
  <c r="BL58" i="5"/>
  <c r="BL59" i="5"/>
  <c r="BL60" i="5"/>
  <c r="BL61" i="5"/>
  <c r="BL62" i="5"/>
  <c r="BL63" i="5"/>
  <c r="BL64" i="5"/>
  <c r="BL65" i="5"/>
  <c r="BL66" i="5"/>
  <c r="BL67" i="5"/>
  <c r="BL68" i="5"/>
  <c r="BL69" i="5"/>
  <c r="BL70" i="5"/>
  <c r="BL71" i="5"/>
  <c r="BL72" i="5"/>
  <c r="BL73" i="5"/>
  <c r="BL74" i="5"/>
  <c r="BL75" i="5"/>
  <c r="BL76" i="5"/>
  <c r="BL77" i="5"/>
  <c r="BL78" i="5"/>
  <c r="BL79" i="5"/>
  <c r="BL80" i="5"/>
  <c r="BL81" i="5"/>
  <c r="BL82" i="5"/>
  <c r="BL83" i="5"/>
  <c r="BL84" i="5"/>
  <c r="BL85" i="5"/>
  <c r="BL86" i="5"/>
  <c r="BL87" i="5"/>
  <c r="BL88" i="5"/>
  <c r="BL89" i="5"/>
  <c r="BL90" i="5"/>
  <c r="BL91" i="5"/>
  <c r="BL92" i="5"/>
  <c r="BL93" i="5"/>
  <c r="BL94" i="5"/>
  <c r="BL95" i="5"/>
  <c r="BL96" i="5"/>
  <c r="BL97" i="5"/>
  <c r="BL98" i="5"/>
  <c r="BL99" i="5"/>
  <c r="BL100" i="5"/>
  <c r="BL101" i="5"/>
  <c r="BL102" i="5"/>
  <c r="BL103" i="5"/>
  <c r="BL104" i="5"/>
  <c r="BL105" i="5"/>
  <c r="BL106" i="5"/>
  <c r="BL107" i="5"/>
  <c r="BL108" i="5"/>
  <c r="BL109" i="5"/>
  <c r="BL110" i="5"/>
  <c r="BL111" i="5"/>
  <c r="BL112" i="5"/>
  <c r="BL113" i="5"/>
  <c r="BL114" i="5"/>
  <c r="BL115" i="5"/>
  <c r="BL116" i="5"/>
  <c r="BL117" i="5"/>
  <c r="BL118" i="5"/>
  <c r="BL119" i="5"/>
  <c r="BL120" i="5"/>
  <c r="BL121" i="5"/>
  <c r="BL122" i="5"/>
  <c r="BL123" i="5"/>
  <c r="BL124" i="5"/>
  <c r="BL125" i="5"/>
  <c r="BL126" i="5"/>
  <c r="BL127" i="5"/>
  <c r="BL128" i="5"/>
  <c r="BL129" i="5"/>
  <c r="BL130" i="5"/>
  <c r="BL131" i="5"/>
  <c r="BL132" i="5"/>
  <c r="BL133" i="5"/>
  <c r="BL134" i="5"/>
  <c r="BL135" i="5"/>
  <c r="BL136" i="5"/>
  <c r="BL137" i="5"/>
  <c r="BL138" i="5"/>
  <c r="BL139" i="5"/>
  <c r="BL140" i="5"/>
  <c r="BL141" i="5"/>
  <c r="BL142" i="5"/>
  <c r="BL143" i="5"/>
  <c r="BL144" i="5"/>
  <c r="BL145" i="5"/>
  <c r="BL146" i="5"/>
  <c r="BL147" i="5"/>
  <c r="BL148" i="5"/>
  <c r="BL149" i="5"/>
  <c r="BL150" i="5"/>
  <c r="BL151" i="5"/>
  <c r="BL152" i="5"/>
  <c r="BL153" i="5"/>
  <c r="BL154" i="5"/>
  <c r="BL155" i="5"/>
  <c r="BL156" i="5"/>
  <c r="BL157" i="5"/>
  <c r="BL158" i="5"/>
  <c r="BL159" i="5"/>
  <c r="BL160" i="5"/>
  <c r="BL161" i="5"/>
  <c r="BL162" i="5"/>
  <c r="BL163" i="5"/>
  <c r="BL164" i="5"/>
  <c r="BL165" i="5"/>
  <c r="BL166" i="5"/>
  <c r="BL167" i="5"/>
  <c r="BL168" i="5"/>
  <c r="BL169" i="5"/>
  <c r="BL170" i="5"/>
  <c r="BL171" i="5"/>
  <c r="BL172" i="5"/>
  <c r="BL173" i="5"/>
  <c r="BL174" i="5"/>
  <c r="BL175" i="5"/>
  <c r="BL176" i="5"/>
  <c r="BL177" i="5"/>
  <c r="BL178" i="5"/>
  <c r="BL179" i="5"/>
  <c r="BL180" i="5"/>
  <c r="BL181" i="5"/>
  <c r="BL182" i="5"/>
  <c r="BL183" i="5"/>
  <c r="BL184" i="5"/>
  <c r="BL185" i="5"/>
  <c r="BL186" i="5"/>
  <c r="BL187" i="5"/>
  <c r="BL188" i="5"/>
  <c r="BL189" i="5"/>
  <c r="BL190" i="5"/>
  <c r="BL191" i="5"/>
  <c r="BL192" i="5"/>
  <c r="BL193" i="5"/>
  <c r="BL194" i="5"/>
  <c r="BL195" i="5"/>
  <c r="BL196" i="5"/>
  <c r="BL197" i="5"/>
  <c r="BL198" i="5"/>
  <c r="BL199" i="5"/>
  <c r="BL200" i="5"/>
  <c r="BL201" i="5"/>
  <c r="AX3" i="5"/>
  <c r="AX4" i="5"/>
  <c r="AX5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X59" i="5"/>
  <c r="AX60" i="5"/>
  <c r="AX61" i="5"/>
  <c r="AX62" i="5"/>
  <c r="AX63" i="5"/>
  <c r="AX64" i="5"/>
  <c r="AX65" i="5"/>
  <c r="AX66" i="5"/>
  <c r="AX67" i="5"/>
  <c r="AX68" i="5"/>
  <c r="AX69" i="5"/>
  <c r="AX70" i="5"/>
  <c r="AX71" i="5"/>
  <c r="AX72" i="5"/>
  <c r="AX73" i="5"/>
  <c r="AX74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3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6" i="5"/>
  <c r="AX137" i="5"/>
  <c r="AX138" i="5"/>
  <c r="AX139" i="5"/>
  <c r="AX140" i="5"/>
  <c r="AX141" i="5"/>
  <c r="AX142" i="5"/>
  <c r="AX143" i="5"/>
  <c r="AX144" i="5"/>
  <c r="AX145" i="5"/>
  <c r="AX146" i="5"/>
  <c r="AX147" i="5"/>
  <c r="AX148" i="5"/>
  <c r="AX149" i="5"/>
  <c r="AX150" i="5"/>
  <c r="AX151" i="5"/>
  <c r="AX152" i="5"/>
  <c r="AX153" i="5"/>
  <c r="AX154" i="5"/>
  <c r="AX155" i="5"/>
  <c r="AX156" i="5"/>
  <c r="AX157" i="5"/>
  <c r="AX158" i="5"/>
  <c r="AX159" i="5"/>
  <c r="AX160" i="5"/>
  <c r="AX161" i="5"/>
  <c r="AX162" i="5"/>
  <c r="AX163" i="5"/>
  <c r="AX164" i="5"/>
  <c r="AX165" i="5"/>
  <c r="AX166" i="5"/>
  <c r="AX167" i="5"/>
  <c r="AX168" i="5"/>
  <c r="AX169" i="5"/>
  <c r="AX170" i="5"/>
  <c r="AX171" i="5"/>
  <c r="AX172" i="5"/>
  <c r="AX173" i="5"/>
  <c r="AX174" i="5"/>
  <c r="AX175" i="5"/>
  <c r="AX176" i="5"/>
  <c r="AX177" i="5"/>
  <c r="AX178" i="5"/>
  <c r="AX179" i="5"/>
  <c r="AX180" i="5"/>
  <c r="AX181" i="5"/>
  <c r="AX182" i="5"/>
  <c r="AX183" i="5"/>
  <c r="AX184" i="5"/>
  <c r="AX185" i="5"/>
  <c r="AX186" i="5"/>
  <c r="AX187" i="5"/>
  <c r="AX188" i="5"/>
  <c r="AX189" i="5"/>
  <c r="AX190" i="5"/>
  <c r="AX191" i="5"/>
  <c r="AX192" i="5"/>
  <c r="AX193" i="5"/>
  <c r="AX194" i="5"/>
  <c r="AX195" i="5"/>
  <c r="AX196" i="5"/>
  <c r="AX197" i="5"/>
  <c r="AX198" i="5"/>
  <c r="AX199" i="5"/>
  <c r="AX200" i="5"/>
  <c r="AX201" i="5"/>
  <c r="BR26" i="5"/>
  <c r="BR27" i="5"/>
  <c r="BM2" i="5"/>
  <c r="AY3" i="5"/>
  <c r="BM3" i="5"/>
  <c r="AY4" i="5"/>
  <c r="BM4" i="5"/>
  <c r="AY5" i="5"/>
  <c r="BM5" i="5"/>
  <c r="BM6" i="5"/>
  <c r="BM7" i="5"/>
  <c r="AY8" i="5"/>
  <c r="BM8" i="5"/>
  <c r="AY9" i="5"/>
  <c r="BM9" i="5"/>
  <c r="AY10" i="5"/>
  <c r="BM10" i="5"/>
  <c r="AY11" i="5"/>
  <c r="BM11" i="5"/>
  <c r="AY12" i="5"/>
  <c r="BM12" i="5"/>
  <c r="AY13" i="5"/>
  <c r="BM13" i="5"/>
  <c r="AY14" i="5"/>
  <c r="BM14" i="5"/>
  <c r="AY15" i="5"/>
  <c r="BM15" i="5"/>
  <c r="AY16" i="5"/>
  <c r="BM16" i="5"/>
  <c r="AY17" i="5"/>
  <c r="BM17" i="5"/>
  <c r="AY18" i="5"/>
  <c r="BM18" i="5"/>
  <c r="AY19" i="5"/>
  <c r="BM19" i="5"/>
  <c r="AY20" i="5"/>
  <c r="BM20" i="5"/>
  <c r="AY21" i="5"/>
  <c r="BM21" i="5"/>
  <c r="AY22" i="5"/>
  <c r="BM22" i="5"/>
  <c r="AY23" i="5"/>
  <c r="BM23" i="5"/>
  <c r="AY24" i="5"/>
  <c r="BM24" i="5"/>
  <c r="AY25" i="5"/>
  <c r="BM25" i="5"/>
  <c r="AY26" i="5"/>
  <c r="BM26" i="5"/>
  <c r="AY27" i="5"/>
  <c r="BM27" i="5"/>
  <c r="AY28" i="5"/>
  <c r="BM28" i="5"/>
  <c r="AY29" i="5"/>
  <c r="BM29" i="5"/>
  <c r="AY30" i="5"/>
  <c r="BM30" i="5"/>
  <c r="AY31" i="5"/>
  <c r="BM31" i="5"/>
  <c r="AY32" i="5"/>
  <c r="BM32" i="5"/>
  <c r="AY33" i="5"/>
  <c r="BM33" i="5"/>
  <c r="AY34" i="5"/>
  <c r="BM34" i="5"/>
  <c r="AY35" i="5"/>
  <c r="BM35" i="5"/>
  <c r="AY36" i="5"/>
  <c r="BM36" i="5"/>
  <c r="AY37" i="5"/>
  <c r="BM37" i="5"/>
  <c r="AY38" i="5"/>
  <c r="BM38" i="5"/>
  <c r="AY39" i="5"/>
  <c r="BM39" i="5"/>
  <c r="AY40" i="5"/>
  <c r="BM40" i="5"/>
  <c r="AY41" i="5"/>
  <c r="BM41" i="5"/>
  <c r="AY42" i="5"/>
  <c r="BM42" i="5"/>
  <c r="AY43" i="5"/>
  <c r="BM43" i="5"/>
  <c r="AY44" i="5"/>
  <c r="BM44" i="5"/>
  <c r="AY45" i="5"/>
  <c r="BM45" i="5"/>
  <c r="AY46" i="5"/>
  <c r="BM46" i="5"/>
  <c r="AY47" i="5"/>
  <c r="BM47" i="5"/>
  <c r="AY48" i="5"/>
  <c r="BM48" i="5"/>
  <c r="AY49" i="5"/>
  <c r="BM49" i="5"/>
  <c r="AY50" i="5"/>
  <c r="BM50" i="5"/>
  <c r="AY51" i="5"/>
  <c r="BM51" i="5"/>
  <c r="AY52" i="5"/>
  <c r="BM52" i="5"/>
  <c r="AY53" i="5"/>
  <c r="BM53" i="5"/>
  <c r="AY54" i="5"/>
  <c r="BM54" i="5"/>
  <c r="AY55" i="5"/>
  <c r="BM55" i="5"/>
  <c r="AY56" i="5"/>
  <c r="BM56" i="5"/>
  <c r="AY57" i="5"/>
  <c r="BM57" i="5"/>
  <c r="AY58" i="5"/>
  <c r="BM58" i="5"/>
  <c r="AY59" i="5"/>
  <c r="BM59" i="5"/>
  <c r="AY60" i="5"/>
  <c r="BM60" i="5"/>
  <c r="AY61" i="5"/>
  <c r="BM61" i="5"/>
  <c r="AY62" i="5"/>
  <c r="BM62" i="5"/>
  <c r="AY63" i="5"/>
  <c r="BM63" i="5"/>
  <c r="AY64" i="5"/>
  <c r="BM64" i="5"/>
  <c r="AY65" i="5"/>
  <c r="BM65" i="5"/>
  <c r="AY66" i="5"/>
  <c r="BM66" i="5"/>
  <c r="AY67" i="5"/>
  <c r="BM67" i="5"/>
  <c r="AY68" i="5"/>
  <c r="BM68" i="5"/>
  <c r="AY69" i="5"/>
  <c r="BM69" i="5"/>
  <c r="AY70" i="5"/>
  <c r="BM70" i="5"/>
  <c r="AY71" i="5"/>
  <c r="BM71" i="5"/>
  <c r="AY72" i="5"/>
  <c r="BM72" i="5"/>
  <c r="AY73" i="5"/>
  <c r="BM73" i="5"/>
  <c r="AY74" i="5"/>
  <c r="BM74" i="5"/>
  <c r="AY75" i="5"/>
  <c r="BM75" i="5"/>
  <c r="AY76" i="5"/>
  <c r="BM76" i="5"/>
  <c r="AY77" i="5"/>
  <c r="BM77" i="5"/>
  <c r="AY78" i="5"/>
  <c r="BM78" i="5"/>
  <c r="AY79" i="5"/>
  <c r="BM79" i="5"/>
  <c r="AY80" i="5"/>
  <c r="BM80" i="5"/>
  <c r="AY81" i="5"/>
  <c r="BM81" i="5"/>
  <c r="AY82" i="5"/>
  <c r="BM82" i="5"/>
  <c r="AY83" i="5"/>
  <c r="BM83" i="5"/>
  <c r="AY84" i="5"/>
  <c r="BM84" i="5"/>
  <c r="AY85" i="5"/>
  <c r="BM85" i="5"/>
  <c r="AY86" i="5"/>
  <c r="BM86" i="5"/>
  <c r="AY87" i="5"/>
  <c r="BM87" i="5"/>
  <c r="AY88" i="5"/>
  <c r="BM88" i="5"/>
  <c r="AY89" i="5"/>
  <c r="BM89" i="5"/>
  <c r="AY90" i="5"/>
  <c r="BM90" i="5"/>
  <c r="AY91" i="5"/>
  <c r="BM91" i="5"/>
  <c r="AY92" i="5"/>
  <c r="BM92" i="5"/>
  <c r="AY93" i="5"/>
  <c r="BM93" i="5"/>
  <c r="AY94" i="5"/>
  <c r="BM94" i="5"/>
  <c r="AY95" i="5"/>
  <c r="BM95" i="5"/>
  <c r="AY96" i="5"/>
  <c r="BM96" i="5"/>
  <c r="AY97" i="5"/>
  <c r="BM97" i="5"/>
  <c r="AY98" i="5"/>
  <c r="BM98" i="5"/>
  <c r="AY99" i="5"/>
  <c r="BM99" i="5"/>
  <c r="AY100" i="5"/>
  <c r="BM100" i="5"/>
  <c r="AY101" i="5"/>
  <c r="BM101" i="5"/>
  <c r="AY102" i="5"/>
  <c r="BM102" i="5"/>
  <c r="AY103" i="5"/>
  <c r="BM103" i="5"/>
  <c r="AY104" i="5"/>
  <c r="BM104" i="5"/>
  <c r="AY105" i="5"/>
  <c r="BM105" i="5"/>
  <c r="AY106" i="5"/>
  <c r="BM106" i="5"/>
  <c r="AY107" i="5"/>
  <c r="BM107" i="5"/>
  <c r="AY108" i="5"/>
  <c r="BM108" i="5"/>
  <c r="AY109" i="5"/>
  <c r="BM109" i="5"/>
  <c r="AY110" i="5"/>
  <c r="BM110" i="5"/>
  <c r="AY111" i="5"/>
  <c r="BM111" i="5"/>
  <c r="AY112" i="5"/>
  <c r="BM112" i="5"/>
  <c r="AY113" i="5"/>
  <c r="BM113" i="5"/>
  <c r="AY114" i="5"/>
  <c r="BM114" i="5"/>
  <c r="AY115" i="5"/>
  <c r="BM115" i="5"/>
  <c r="AY116" i="5"/>
  <c r="BM116" i="5"/>
  <c r="AY117" i="5"/>
  <c r="BM117" i="5"/>
  <c r="AY118" i="5"/>
  <c r="BM118" i="5"/>
  <c r="AY119" i="5"/>
  <c r="BM119" i="5"/>
  <c r="AY120" i="5"/>
  <c r="BM120" i="5"/>
  <c r="AY121" i="5"/>
  <c r="BM121" i="5"/>
  <c r="AY122" i="5"/>
  <c r="BM122" i="5"/>
  <c r="AY123" i="5"/>
  <c r="BM123" i="5"/>
  <c r="AY124" i="5"/>
  <c r="BM124" i="5"/>
  <c r="AY125" i="5"/>
  <c r="BM125" i="5"/>
  <c r="AY126" i="5"/>
  <c r="BM126" i="5"/>
  <c r="AY127" i="5"/>
  <c r="BM127" i="5"/>
  <c r="AY128" i="5"/>
  <c r="BM128" i="5"/>
  <c r="AY129" i="5"/>
  <c r="BM129" i="5"/>
  <c r="AY130" i="5"/>
  <c r="BM130" i="5"/>
  <c r="AY131" i="5"/>
  <c r="BM131" i="5"/>
  <c r="AY132" i="5"/>
  <c r="BM132" i="5"/>
  <c r="AY133" i="5"/>
  <c r="BM133" i="5"/>
  <c r="AY134" i="5"/>
  <c r="BM134" i="5"/>
  <c r="AY135" i="5"/>
  <c r="BM135" i="5"/>
  <c r="AY136" i="5"/>
  <c r="BM136" i="5"/>
  <c r="AY137" i="5"/>
  <c r="BM137" i="5"/>
  <c r="AY138" i="5"/>
  <c r="BM138" i="5"/>
  <c r="AY139" i="5"/>
  <c r="BM139" i="5"/>
  <c r="AY140" i="5"/>
  <c r="BM140" i="5"/>
  <c r="AY141" i="5"/>
  <c r="BM141" i="5"/>
  <c r="AY142" i="5"/>
  <c r="BM142" i="5"/>
  <c r="AY143" i="5"/>
  <c r="BM143" i="5"/>
  <c r="AY144" i="5"/>
  <c r="BM144" i="5"/>
  <c r="AY145" i="5"/>
  <c r="BM145" i="5"/>
  <c r="AY146" i="5"/>
  <c r="BM146" i="5"/>
  <c r="AY147" i="5"/>
  <c r="BM147" i="5"/>
  <c r="AY148" i="5"/>
  <c r="BM148" i="5"/>
  <c r="AY149" i="5"/>
  <c r="BM149" i="5"/>
  <c r="AY150" i="5"/>
  <c r="BM150" i="5"/>
  <c r="AY151" i="5"/>
  <c r="BM151" i="5"/>
  <c r="AY152" i="5"/>
  <c r="BM152" i="5"/>
  <c r="AY153" i="5"/>
  <c r="BM153" i="5"/>
  <c r="AY154" i="5"/>
  <c r="BM154" i="5"/>
  <c r="AY155" i="5"/>
  <c r="BM155" i="5"/>
  <c r="AY156" i="5"/>
  <c r="BM156" i="5"/>
  <c r="AY157" i="5"/>
  <c r="BM157" i="5"/>
  <c r="AY158" i="5"/>
  <c r="BM158" i="5"/>
  <c r="AY159" i="5"/>
  <c r="BM159" i="5"/>
  <c r="AY160" i="5"/>
  <c r="BM160" i="5"/>
  <c r="AY161" i="5"/>
  <c r="BM161" i="5"/>
  <c r="AY162" i="5"/>
  <c r="BM162" i="5"/>
  <c r="AY163" i="5"/>
  <c r="BM163" i="5"/>
  <c r="AY164" i="5"/>
  <c r="BM164" i="5"/>
  <c r="AY165" i="5"/>
  <c r="BM165" i="5"/>
  <c r="AY166" i="5"/>
  <c r="BM166" i="5"/>
  <c r="AY167" i="5"/>
  <c r="BM167" i="5"/>
  <c r="AY168" i="5"/>
  <c r="BM168" i="5"/>
  <c r="AY169" i="5"/>
  <c r="BM169" i="5"/>
  <c r="AY170" i="5"/>
  <c r="BM170" i="5"/>
  <c r="AY171" i="5"/>
  <c r="BM171" i="5"/>
  <c r="AY172" i="5"/>
  <c r="BM172" i="5"/>
  <c r="AY173" i="5"/>
  <c r="BM173" i="5"/>
  <c r="AY174" i="5"/>
  <c r="BM174" i="5"/>
  <c r="AY175" i="5"/>
  <c r="BM175" i="5"/>
  <c r="AY176" i="5"/>
  <c r="BM176" i="5"/>
  <c r="AY177" i="5"/>
  <c r="BM177" i="5"/>
  <c r="AY178" i="5"/>
  <c r="BM178" i="5"/>
  <c r="AY179" i="5"/>
  <c r="BM179" i="5"/>
  <c r="AY180" i="5"/>
  <c r="BM180" i="5"/>
  <c r="AY181" i="5"/>
  <c r="BM181" i="5"/>
  <c r="AY182" i="5"/>
  <c r="BM182" i="5"/>
  <c r="AY183" i="5"/>
  <c r="BM183" i="5"/>
  <c r="AY184" i="5"/>
  <c r="BM184" i="5"/>
  <c r="AY185" i="5"/>
  <c r="BM185" i="5"/>
  <c r="AY186" i="5"/>
  <c r="BM186" i="5"/>
  <c r="AY187" i="5"/>
  <c r="BM187" i="5"/>
  <c r="AY188" i="5"/>
  <c r="BM188" i="5"/>
  <c r="AY189" i="5"/>
  <c r="BM189" i="5"/>
  <c r="AY190" i="5"/>
  <c r="BM190" i="5"/>
  <c r="AY191" i="5"/>
  <c r="BM191" i="5"/>
  <c r="AY192" i="5"/>
  <c r="BM192" i="5"/>
  <c r="AY193" i="5"/>
  <c r="BM193" i="5"/>
  <c r="AY194" i="5"/>
  <c r="BM194" i="5"/>
  <c r="AY195" i="5"/>
  <c r="BM195" i="5"/>
  <c r="AY196" i="5"/>
  <c r="BM196" i="5"/>
  <c r="AY197" i="5"/>
  <c r="BM197" i="5"/>
  <c r="AY198" i="5"/>
  <c r="BM198" i="5"/>
  <c r="AY199" i="5"/>
  <c r="BM199" i="5"/>
  <c r="AY200" i="5"/>
  <c r="BM200" i="5"/>
  <c r="AY201" i="5"/>
  <c r="BM201" i="5"/>
  <c r="BR2" i="5"/>
  <c r="BO2" i="5"/>
  <c r="BO3" i="5"/>
  <c r="BO4" i="5"/>
  <c r="BO5" i="5"/>
  <c r="BO6" i="5"/>
  <c r="BO7" i="5"/>
  <c r="BO8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1" i="5"/>
  <c r="BO22" i="5"/>
  <c r="BO23" i="5"/>
  <c r="BO24" i="5"/>
  <c r="BO25" i="5"/>
  <c r="BO26" i="5"/>
  <c r="BO27" i="5"/>
  <c r="BO28" i="5"/>
  <c r="BO29" i="5"/>
  <c r="BO30" i="5"/>
  <c r="BO31" i="5"/>
  <c r="BO32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6" i="5"/>
  <c r="BO57" i="5"/>
  <c r="BO58" i="5"/>
  <c r="BO59" i="5"/>
  <c r="BO60" i="5"/>
  <c r="BO61" i="5"/>
  <c r="BO62" i="5"/>
  <c r="BO63" i="5"/>
  <c r="BO64" i="5"/>
  <c r="BO65" i="5"/>
  <c r="BO66" i="5"/>
  <c r="BO67" i="5"/>
  <c r="BO68" i="5"/>
  <c r="BO69" i="5"/>
  <c r="BO70" i="5"/>
  <c r="BO71" i="5"/>
  <c r="BO72" i="5"/>
  <c r="BO73" i="5"/>
  <c r="BO74" i="5"/>
  <c r="BO75" i="5"/>
  <c r="BO76" i="5"/>
  <c r="BO77" i="5"/>
  <c r="BO78" i="5"/>
  <c r="BO79" i="5"/>
  <c r="BO80" i="5"/>
  <c r="BO81" i="5"/>
  <c r="BO82" i="5"/>
  <c r="BO83" i="5"/>
  <c r="BO84" i="5"/>
  <c r="BO85" i="5"/>
  <c r="BO86" i="5"/>
  <c r="BO87" i="5"/>
  <c r="BO88" i="5"/>
  <c r="BO89" i="5"/>
  <c r="BO90" i="5"/>
  <c r="BO91" i="5"/>
  <c r="BO92" i="5"/>
  <c r="BO93" i="5"/>
  <c r="BO94" i="5"/>
  <c r="BO95" i="5"/>
  <c r="BO96" i="5"/>
  <c r="BO97" i="5"/>
  <c r="BO98" i="5"/>
  <c r="BO99" i="5"/>
  <c r="BO100" i="5"/>
  <c r="BO101" i="5"/>
  <c r="BO102" i="5"/>
  <c r="BO103" i="5"/>
  <c r="BO104" i="5"/>
  <c r="BO105" i="5"/>
  <c r="BO106" i="5"/>
  <c r="BO107" i="5"/>
  <c r="BO108" i="5"/>
  <c r="BO109" i="5"/>
  <c r="BO110" i="5"/>
  <c r="BO111" i="5"/>
  <c r="BO112" i="5"/>
  <c r="BO113" i="5"/>
  <c r="BO114" i="5"/>
  <c r="BO115" i="5"/>
  <c r="BO116" i="5"/>
  <c r="BO117" i="5"/>
  <c r="BO118" i="5"/>
  <c r="BO119" i="5"/>
  <c r="BO120" i="5"/>
  <c r="BO121" i="5"/>
  <c r="BO122" i="5"/>
  <c r="BO123" i="5"/>
  <c r="BO124" i="5"/>
  <c r="BO125" i="5"/>
  <c r="BO126" i="5"/>
  <c r="BO127" i="5"/>
  <c r="BO128" i="5"/>
  <c r="BO129" i="5"/>
  <c r="BO130" i="5"/>
  <c r="BO131" i="5"/>
  <c r="BO132" i="5"/>
  <c r="BO133" i="5"/>
  <c r="BO134" i="5"/>
  <c r="BO135" i="5"/>
  <c r="BO136" i="5"/>
  <c r="BO137" i="5"/>
  <c r="BO138" i="5"/>
  <c r="BO139" i="5"/>
  <c r="BO140" i="5"/>
  <c r="BO141" i="5"/>
  <c r="BO142" i="5"/>
  <c r="BO143" i="5"/>
  <c r="BO144" i="5"/>
  <c r="BO145" i="5"/>
  <c r="BO146" i="5"/>
  <c r="BO147" i="5"/>
  <c r="BO148" i="5"/>
  <c r="BO149" i="5"/>
  <c r="BO150" i="5"/>
  <c r="BO151" i="5"/>
  <c r="BO152" i="5"/>
  <c r="BO153" i="5"/>
  <c r="BO154" i="5"/>
  <c r="BO155" i="5"/>
  <c r="BO156" i="5"/>
  <c r="BO157" i="5"/>
  <c r="BO158" i="5"/>
  <c r="BO159" i="5"/>
  <c r="BO160" i="5"/>
  <c r="BO161" i="5"/>
  <c r="BO162" i="5"/>
  <c r="BO163" i="5"/>
  <c r="BO164" i="5"/>
  <c r="BO165" i="5"/>
  <c r="BO166" i="5"/>
  <c r="BO167" i="5"/>
  <c r="BO168" i="5"/>
  <c r="BO169" i="5"/>
  <c r="BO170" i="5"/>
  <c r="BO171" i="5"/>
  <c r="BO172" i="5"/>
  <c r="BO173" i="5"/>
  <c r="BO174" i="5"/>
  <c r="BO175" i="5"/>
  <c r="BO176" i="5"/>
  <c r="BO177" i="5"/>
  <c r="BO178" i="5"/>
  <c r="BO179" i="5"/>
  <c r="BO180" i="5"/>
  <c r="BO181" i="5"/>
  <c r="BO182" i="5"/>
  <c r="BO183" i="5"/>
  <c r="BO184" i="5"/>
  <c r="BO185" i="5"/>
  <c r="BO186" i="5"/>
  <c r="BO187" i="5"/>
  <c r="BO188" i="5"/>
  <c r="BO189" i="5"/>
  <c r="BO190" i="5"/>
  <c r="BO191" i="5"/>
  <c r="BO192" i="5"/>
  <c r="BO193" i="5"/>
  <c r="BO194" i="5"/>
  <c r="BO195" i="5"/>
  <c r="BO196" i="5"/>
  <c r="BO197" i="5"/>
  <c r="BO198" i="5"/>
  <c r="BO199" i="5"/>
  <c r="BO200" i="5"/>
  <c r="BO201" i="5"/>
  <c r="BR3" i="5"/>
  <c r="BR7" i="5"/>
  <c r="BR6" i="5"/>
  <c r="BR5" i="5"/>
  <c r="BR4" i="5"/>
  <c r="AZ6" i="5"/>
  <c r="AZ2" i="5"/>
  <c r="AB3" i="5"/>
  <c r="AE3" i="5"/>
  <c r="AF3" i="5"/>
  <c r="AB4" i="5"/>
  <c r="AE4" i="5"/>
  <c r="AF4" i="5"/>
  <c r="AB5" i="5"/>
  <c r="AE5" i="5"/>
  <c r="AF5" i="5"/>
  <c r="AB6" i="5"/>
  <c r="AE6" i="5"/>
  <c r="AF6" i="5"/>
  <c r="AB7" i="5"/>
  <c r="AE7" i="5"/>
  <c r="AF7" i="5"/>
  <c r="AB8" i="5"/>
  <c r="AE8" i="5"/>
  <c r="AF8" i="5"/>
  <c r="AB9" i="5"/>
  <c r="AE9" i="5"/>
  <c r="AF9" i="5"/>
  <c r="AB10" i="5"/>
  <c r="AE10" i="5"/>
  <c r="AF10" i="5"/>
  <c r="AB11" i="5"/>
  <c r="AE11" i="5"/>
  <c r="AF11" i="5"/>
  <c r="AB12" i="5"/>
  <c r="AE12" i="5"/>
  <c r="AF12" i="5"/>
  <c r="AB13" i="5"/>
  <c r="AE13" i="5"/>
  <c r="AF13" i="5"/>
  <c r="AE14" i="5"/>
  <c r="AF14" i="5"/>
  <c r="AE15" i="5"/>
  <c r="AF15" i="5"/>
  <c r="AE16" i="5"/>
  <c r="AF16" i="5"/>
  <c r="AE17" i="5"/>
  <c r="AF17" i="5"/>
  <c r="AE18" i="5"/>
  <c r="AF18" i="5"/>
  <c r="AE19" i="5"/>
  <c r="AF19" i="5"/>
  <c r="AE20" i="5"/>
  <c r="AF20" i="5"/>
  <c r="AE21" i="5"/>
  <c r="AF21" i="5"/>
  <c r="AE22" i="5"/>
  <c r="AF22" i="5"/>
  <c r="AE23" i="5"/>
  <c r="AF23" i="5"/>
  <c r="AE24" i="5"/>
  <c r="AF24" i="5"/>
  <c r="AE25" i="5"/>
  <c r="AF25" i="5"/>
  <c r="AE26" i="5"/>
  <c r="AF26" i="5"/>
  <c r="AE27" i="5"/>
  <c r="AF27" i="5"/>
  <c r="AE28" i="5"/>
  <c r="AF28" i="5"/>
  <c r="AE29" i="5"/>
  <c r="AF29" i="5"/>
  <c r="AE30" i="5"/>
  <c r="AF30" i="5"/>
  <c r="AE31" i="5"/>
  <c r="AF31" i="5"/>
  <c r="AE32" i="5"/>
  <c r="AF32" i="5"/>
  <c r="AE33" i="5"/>
  <c r="AF33" i="5"/>
  <c r="AE34" i="5"/>
  <c r="AF34" i="5"/>
  <c r="AE35" i="5"/>
  <c r="AF35" i="5"/>
  <c r="AE36" i="5"/>
  <c r="AF36" i="5"/>
  <c r="AE37" i="5"/>
  <c r="AF37" i="5"/>
  <c r="AE38" i="5"/>
  <c r="AF38" i="5"/>
  <c r="AE39" i="5"/>
  <c r="AF39" i="5"/>
  <c r="AE40" i="5"/>
  <c r="AF40" i="5"/>
  <c r="AE41" i="5"/>
  <c r="AF41" i="5"/>
  <c r="AE42" i="5"/>
  <c r="AF42" i="5"/>
  <c r="AE43" i="5"/>
  <c r="AF43" i="5"/>
  <c r="AE44" i="5"/>
  <c r="AF44" i="5"/>
  <c r="AE45" i="5"/>
  <c r="AF45" i="5"/>
  <c r="AE46" i="5"/>
  <c r="AF46" i="5"/>
  <c r="AE47" i="5"/>
  <c r="AF47" i="5"/>
  <c r="AE48" i="5"/>
  <c r="AF48" i="5"/>
  <c r="AE49" i="5"/>
  <c r="AF49" i="5"/>
  <c r="AE50" i="5"/>
  <c r="AF50" i="5"/>
  <c r="AE51" i="5"/>
  <c r="AF51" i="5"/>
  <c r="AE52" i="5"/>
  <c r="AF52" i="5"/>
  <c r="AE53" i="5"/>
  <c r="AF53" i="5"/>
  <c r="AE54" i="5"/>
  <c r="AF54" i="5"/>
  <c r="AE55" i="5"/>
  <c r="AF55" i="5"/>
  <c r="AE56" i="5"/>
  <c r="AF56" i="5"/>
  <c r="AE57" i="5"/>
  <c r="AF57" i="5"/>
  <c r="AE58" i="5"/>
  <c r="AF58" i="5"/>
  <c r="AE59" i="5"/>
  <c r="AF59" i="5"/>
  <c r="AE60" i="5"/>
  <c r="AF60" i="5"/>
  <c r="AE61" i="5"/>
  <c r="AF61" i="5"/>
  <c r="AE62" i="5"/>
  <c r="AF62" i="5"/>
  <c r="AE63" i="5"/>
  <c r="AF63" i="5"/>
  <c r="AE64" i="5"/>
  <c r="AF64" i="5"/>
  <c r="AE65" i="5"/>
  <c r="AF65" i="5"/>
  <c r="AE66" i="5"/>
  <c r="AF66" i="5"/>
  <c r="AE67" i="5"/>
  <c r="AF67" i="5"/>
  <c r="AE68" i="5"/>
  <c r="AF68" i="5"/>
  <c r="AE69" i="5"/>
  <c r="AF69" i="5"/>
  <c r="AE70" i="5"/>
  <c r="AF70" i="5"/>
  <c r="AE71" i="5"/>
  <c r="AF71" i="5"/>
  <c r="AE72" i="5"/>
  <c r="AF72" i="5"/>
  <c r="AE73" i="5"/>
  <c r="AF73" i="5"/>
  <c r="AE74" i="5"/>
  <c r="AF74" i="5"/>
  <c r="AE75" i="5"/>
  <c r="AF75" i="5"/>
  <c r="AE76" i="5"/>
  <c r="AF76" i="5"/>
  <c r="AE77" i="5"/>
  <c r="AF77" i="5"/>
  <c r="AE78" i="5"/>
  <c r="AF78" i="5"/>
  <c r="AE79" i="5"/>
  <c r="AF79" i="5"/>
  <c r="AE80" i="5"/>
  <c r="AF80" i="5"/>
  <c r="AE81" i="5"/>
  <c r="AF81" i="5"/>
  <c r="AE82" i="5"/>
  <c r="AF82" i="5"/>
  <c r="AE83" i="5"/>
  <c r="AF83" i="5"/>
  <c r="AE84" i="5"/>
  <c r="AF84" i="5"/>
  <c r="AE85" i="5"/>
  <c r="AF85" i="5"/>
  <c r="AE86" i="5"/>
  <c r="AF86" i="5"/>
  <c r="AE87" i="5"/>
  <c r="AF87" i="5"/>
  <c r="AE88" i="5"/>
  <c r="AF88" i="5"/>
  <c r="AE89" i="5"/>
  <c r="AF89" i="5"/>
  <c r="AE90" i="5"/>
  <c r="AF90" i="5"/>
  <c r="AE91" i="5"/>
  <c r="AF91" i="5"/>
  <c r="AE92" i="5"/>
  <c r="AF92" i="5"/>
  <c r="AE93" i="5"/>
  <c r="AF93" i="5"/>
  <c r="AE94" i="5"/>
  <c r="AF94" i="5"/>
  <c r="AE95" i="5"/>
  <c r="AF95" i="5"/>
  <c r="AE96" i="5"/>
  <c r="AF96" i="5"/>
  <c r="AE97" i="5"/>
  <c r="AF97" i="5"/>
  <c r="AE98" i="5"/>
  <c r="AF98" i="5"/>
  <c r="AE99" i="5"/>
  <c r="AF99" i="5"/>
  <c r="AE100" i="5"/>
  <c r="AF100" i="5"/>
  <c r="AE101" i="5"/>
  <c r="AF101" i="5"/>
  <c r="AE102" i="5"/>
  <c r="AF102" i="5"/>
  <c r="AE103" i="5"/>
  <c r="AF103" i="5"/>
  <c r="AE104" i="5"/>
  <c r="AF104" i="5"/>
  <c r="AE105" i="5"/>
  <c r="AF105" i="5"/>
  <c r="AE106" i="5"/>
  <c r="AF106" i="5"/>
  <c r="AE107" i="5"/>
  <c r="AF107" i="5"/>
  <c r="AE108" i="5"/>
  <c r="AF108" i="5"/>
  <c r="AE109" i="5"/>
  <c r="AF109" i="5"/>
  <c r="AE110" i="5"/>
  <c r="AF110" i="5"/>
  <c r="AE111" i="5"/>
  <c r="AF111" i="5"/>
  <c r="AE112" i="5"/>
  <c r="AF112" i="5"/>
  <c r="AE113" i="5"/>
  <c r="AF113" i="5"/>
  <c r="AE114" i="5"/>
  <c r="AF114" i="5"/>
  <c r="AE115" i="5"/>
  <c r="AF115" i="5"/>
  <c r="AE116" i="5"/>
  <c r="AF116" i="5"/>
  <c r="AE117" i="5"/>
  <c r="AF117" i="5"/>
  <c r="AE118" i="5"/>
  <c r="AF118" i="5"/>
  <c r="AE119" i="5"/>
  <c r="AF119" i="5"/>
  <c r="AE120" i="5"/>
  <c r="AF120" i="5"/>
  <c r="AE121" i="5"/>
  <c r="AF121" i="5"/>
  <c r="AE122" i="5"/>
  <c r="AF122" i="5"/>
  <c r="AE123" i="5"/>
  <c r="AF123" i="5"/>
  <c r="AE124" i="5"/>
  <c r="AF124" i="5"/>
  <c r="AE125" i="5"/>
  <c r="AF125" i="5"/>
  <c r="AE126" i="5"/>
  <c r="AF126" i="5"/>
  <c r="AE127" i="5"/>
  <c r="AF127" i="5"/>
  <c r="AE128" i="5"/>
  <c r="AF128" i="5"/>
  <c r="AE129" i="5"/>
  <c r="AF129" i="5"/>
  <c r="AE130" i="5"/>
  <c r="AF130" i="5"/>
  <c r="AE131" i="5"/>
  <c r="AF131" i="5"/>
  <c r="AE132" i="5"/>
  <c r="AF132" i="5"/>
  <c r="AE133" i="5"/>
  <c r="AF133" i="5"/>
  <c r="AE134" i="5"/>
  <c r="AF134" i="5"/>
  <c r="AE135" i="5"/>
  <c r="AF135" i="5"/>
  <c r="AE136" i="5"/>
  <c r="AF136" i="5"/>
  <c r="AE137" i="5"/>
  <c r="AF137" i="5"/>
  <c r="AE138" i="5"/>
  <c r="AF138" i="5"/>
  <c r="AE139" i="5"/>
  <c r="AF139" i="5"/>
  <c r="AE140" i="5"/>
  <c r="AF140" i="5"/>
  <c r="AE141" i="5"/>
  <c r="AF141" i="5"/>
  <c r="AE142" i="5"/>
  <c r="AF142" i="5"/>
  <c r="AE143" i="5"/>
  <c r="AF143" i="5"/>
  <c r="AE144" i="5"/>
  <c r="AF144" i="5"/>
  <c r="AE145" i="5"/>
  <c r="AF145" i="5"/>
  <c r="AE146" i="5"/>
  <c r="AF146" i="5"/>
  <c r="AE147" i="5"/>
  <c r="AF147" i="5"/>
  <c r="AE148" i="5"/>
  <c r="AF148" i="5"/>
  <c r="AE149" i="5"/>
  <c r="AF149" i="5"/>
  <c r="AE150" i="5"/>
  <c r="AF150" i="5"/>
  <c r="AE151" i="5"/>
  <c r="AF151" i="5"/>
  <c r="AE152" i="5"/>
  <c r="AF152" i="5"/>
  <c r="AE153" i="5"/>
  <c r="AF153" i="5"/>
  <c r="AE154" i="5"/>
  <c r="AF154" i="5"/>
  <c r="AE155" i="5"/>
  <c r="AF155" i="5"/>
  <c r="AE156" i="5"/>
  <c r="AF156" i="5"/>
  <c r="AE157" i="5"/>
  <c r="AF157" i="5"/>
  <c r="AE158" i="5"/>
  <c r="AF158" i="5"/>
  <c r="AE159" i="5"/>
  <c r="AF159" i="5"/>
  <c r="AE160" i="5"/>
  <c r="AF160" i="5"/>
  <c r="AE161" i="5"/>
  <c r="AF161" i="5"/>
  <c r="AE162" i="5"/>
  <c r="AF162" i="5"/>
  <c r="AE163" i="5"/>
  <c r="AF163" i="5"/>
  <c r="AE164" i="5"/>
  <c r="AF164" i="5"/>
  <c r="AE165" i="5"/>
  <c r="AF165" i="5"/>
  <c r="AE166" i="5"/>
  <c r="AF166" i="5"/>
  <c r="AE167" i="5"/>
  <c r="AF167" i="5"/>
  <c r="AE168" i="5"/>
  <c r="AF168" i="5"/>
  <c r="AE169" i="5"/>
  <c r="AF169" i="5"/>
  <c r="AE170" i="5"/>
  <c r="AF170" i="5"/>
  <c r="AE171" i="5"/>
  <c r="AF171" i="5"/>
  <c r="AE172" i="5"/>
  <c r="AF172" i="5"/>
  <c r="AE173" i="5"/>
  <c r="AF173" i="5"/>
  <c r="AE174" i="5"/>
  <c r="AF174" i="5"/>
  <c r="AE175" i="5"/>
  <c r="AF175" i="5"/>
  <c r="AE176" i="5"/>
  <c r="AF176" i="5"/>
  <c r="AE177" i="5"/>
  <c r="AF177" i="5"/>
  <c r="AE178" i="5"/>
  <c r="AF178" i="5"/>
  <c r="AE179" i="5"/>
  <c r="AF179" i="5"/>
  <c r="AE180" i="5"/>
  <c r="AF180" i="5"/>
  <c r="AE181" i="5"/>
  <c r="AF181" i="5"/>
  <c r="AE182" i="5"/>
  <c r="AF182" i="5"/>
  <c r="AE183" i="5"/>
  <c r="AF183" i="5"/>
  <c r="AE184" i="5"/>
  <c r="AF184" i="5"/>
  <c r="AE185" i="5"/>
  <c r="AF185" i="5"/>
  <c r="AE186" i="5"/>
  <c r="AF186" i="5"/>
  <c r="AE187" i="5"/>
  <c r="AF187" i="5"/>
  <c r="AE188" i="5"/>
  <c r="AF188" i="5"/>
  <c r="AE189" i="5"/>
  <c r="AF189" i="5"/>
  <c r="AE190" i="5"/>
  <c r="AF190" i="5"/>
  <c r="AE191" i="5"/>
  <c r="AF191" i="5"/>
  <c r="AE192" i="5"/>
  <c r="AF192" i="5"/>
  <c r="AE193" i="5"/>
  <c r="AF193" i="5"/>
  <c r="AE194" i="5"/>
  <c r="AF194" i="5"/>
  <c r="AE195" i="5"/>
  <c r="AF195" i="5"/>
  <c r="AE196" i="5"/>
  <c r="AF196" i="5"/>
  <c r="AE197" i="5"/>
  <c r="AF197" i="5"/>
  <c r="AE198" i="5"/>
  <c r="AF198" i="5"/>
  <c r="AE199" i="5"/>
  <c r="AF199" i="5"/>
  <c r="AE200" i="5"/>
  <c r="AF200" i="5"/>
  <c r="AE201" i="5"/>
  <c r="AF201" i="5"/>
  <c r="AB2" i="5"/>
  <c r="AF2" i="5"/>
  <c r="AE2" i="5"/>
  <c r="K3" i="5"/>
  <c r="L3" i="5"/>
  <c r="K4" i="5"/>
  <c r="L4" i="5"/>
  <c r="K5" i="5"/>
  <c r="L5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18" i="5"/>
  <c r="L18" i="5"/>
  <c r="K19" i="5"/>
  <c r="L19" i="5"/>
  <c r="K20" i="5"/>
  <c r="L20" i="5"/>
  <c r="K21" i="5"/>
  <c r="L21" i="5"/>
  <c r="K22" i="5"/>
  <c r="L22" i="5"/>
  <c r="K23" i="5"/>
  <c r="L23" i="5"/>
  <c r="K24" i="5"/>
  <c r="L24" i="5"/>
  <c r="K25" i="5"/>
  <c r="L25" i="5"/>
  <c r="K26" i="5"/>
  <c r="L26" i="5"/>
  <c r="K27" i="5"/>
  <c r="L27" i="5"/>
  <c r="K28" i="5"/>
  <c r="L28" i="5"/>
  <c r="K29" i="5"/>
  <c r="L29" i="5"/>
  <c r="K30" i="5"/>
  <c r="L30" i="5"/>
  <c r="K31" i="5"/>
  <c r="L31" i="5"/>
  <c r="K32" i="5"/>
  <c r="L32" i="5"/>
  <c r="K33" i="5"/>
  <c r="L33" i="5"/>
  <c r="K34" i="5"/>
  <c r="L34" i="5"/>
  <c r="K35" i="5"/>
  <c r="L35" i="5"/>
  <c r="K36" i="5"/>
  <c r="L36" i="5"/>
  <c r="K37" i="5"/>
  <c r="L37" i="5"/>
  <c r="K38" i="5"/>
  <c r="L38" i="5"/>
  <c r="K39" i="5"/>
  <c r="L39" i="5"/>
  <c r="K40" i="5"/>
  <c r="L40" i="5"/>
  <c r="K41" i="5"/>
  <c r="L41" i="5"/>
  <c r="K42" i="5"/>
  <c r="L42" i="5"/>
  <c r="K43" i="5"/>
  <c r="L43" i="5"/>
  <c r="K44" i="5"/>
  <c r="L44" i="5"/>
  <c r="K45" i="5"/>
  <c r="L45" i="5"/>
  <c r="K46" i="5"/>
  <c r="L46" i="5"/>
  <c r="K47" i="5"/>
  <c r="L47" i="5"/>
  <c r="K48" i="5"/>
  <c r="L48" i="5"/>
  <c r="K49" i="5"/>
  <c r="L49" i="5"/>
  <c r="K50" i="5"/>
  <c r="L50" i="5"/>
  <c r="K51" i="5"/>
  <c r="L51" i="5"/>
  <c r="K52" i="5"/>
  <c r="L52" i="5"/>
  <c r="K53" i="5"/>
  <c r="L53" i="5"/>
  <c r="K54" i="5"/>
  <c r="L54" i="5"/>
  <c r="K55" i="5"/>
  <c r="L55" i="5"/>
  <c r="K56" i="5"/>
  <c r="L56" i="5"/>
  <c r="K57" i="5"/>
  <c r="L57" i="5"/>
  <c r="K58" i="5"/>
  <c r="L58" i="5"/>
  <c r="K59" i="5"/>
  <c r="L59" i="5"/>
  <c r="K60" i="5"/>
  <c r="L60" i="5"/>
  <c r="K61" i="5"/>
  <c r="L61" i="5"/>
  <c r="K62" i="5"/>
  <c r="L62" i="5"/>
  <c r="K63" i="5"/>
  <c r="L63" i="5"/>
  <c r="K64" i="5"/>
  <c r="L64" i="5"/>
  <c r="K65" i="5"/>
  <c r="L65" i="5"/>
  <c r="K66" i="5"/>
  <c r="L66" i="5"/>
  <c r="K67" i="5"/>
  <c r="L67" i="5"/>
  <c r="K68" i="5"/>
  <c r="L68" i="5"/>
  <c r="K69" i="5"/>
  <c r="L69" i="5"/>
  <c r="K70" i="5"/>
  <c r="L70" i="5"/>
  <c r="K71" i="5"/>
  <c r="L71" i="5"/>
  <c r="K72" i="5"/>
  <c r="L72" i="5"/>
  <c r="K73" i="5"/>
  <c r="L73" i="5"/>
  <c r="K74" i="5"/>
  <c r="L74" i="5"/>
  <c r="K75" i="5"/>
  <c r="L75" i="5"/>
  <c r="K76" i="5"/>
  <c r="L76" i="5"/>
  <c r="K77" i="5"/>
  <c r="L77" i="5"/>
  <c r="K78" i="5"/>
  <c r="L78" i="5"/>
  <c r="K79" i="5"/>
  <c r="L79" i="5"/>
  <c r="K80" i="5"/>
  <c r="L80" i="5"/>
  <c r="K81" i="5"/>
  <c r="L81" i="5"/>
  <c r="K82" i="5"/>
  <c r="L82" i="5"/>
  <c r="K83" i="5"/>
  <c r="L83" i="5"/>
  <c r="K84" i="5"/>
  <c r="L84" i="5"/>
  <c r="K85" i="5"/>
  <c r="L85" i="5"/>
  <c r="K86" i="5"/>
  <c r="L86" i="5"/>
  <c r="K87" i="5"/>
  <c r="L87" i="5"/>
  <c r="K88" i="5"/>
  <c r="L88" i="5"/>
  <c r="K89" i="5"/>
  <c r="L89" i="5"/>
  <c r="K90" i="5"/>
  <c r="L90" i="5"/>
  <c r="K91" i="5"/>
  <c r="L91" i="5"/>
  <c r="K92" i="5"/>
  <c r="L92" i="5"/>
  <c r="K93" i="5"/>
  <c r="L93" i="5"/>
  <c r="K94" i="5"/>
  <c r="L94" i="5"/>
  <c r="K95" i="5"/>
  <c r="L95" i="5"/>
  <c r="K96" i="5"/>
  <c r="L96" i="5"/>
  <c r="K97" i="5"/>
  <c r="L97" i="5"/>
  <c r="K98" i="5"/>
  <c r="L98" i="5"/>
  <c r="K99" i="5"/>
  <c r="L99" i="5"/>
  <c r="K100" i="5"/>
  <c r="L100" i="5"/>
  <c r="K101" i="5"/>
  <c r="L101" i="5"/>
  <c r="K102" i="5"/>
  <c r="L102" i="5"/>
  <c r="K103" i="5"/>
  <c r="L103" i="5"/>
  <c r="K104" i="5"/>
  <c r="L104" i="5"/>
  <c r="K105" i="5"/>
  <c r="L105" i="5"/>
  <c r="K106" i="5"/>
  <c r="L106" i="5"/>
  <c r="K107" i="5"/>
  <c r="L107" i="5"/>
  <c r="K108" i="5"/>
  <c r="L108" i="5"/>
  <c r="K109" i="5"/>
  <c r="L109" i="5"/>
  <c r="K110" i="5"/>
  <c r="L110" i="5"/>
  <c r="K111" i="5"/>
  <c r="L111" i="5"/>
  <c r="K112" i="5"/>
  <c r="L112" i="5"/>
  <c r="K113" i="5"/>
  <c r="L113" i="5"/>
  <c r="K114" i="5"/>
  <c r="L114" i="5"/>
  <c r="K115" i="5"/>
  <c r="L115" i="5"/>
  <c r="K116" i="5"/>
  <c r="L116" i="5"/>
  <c r="K117" i="5"/>
  <c r="L117" i="5"/>
  <c r="K118" i="5"/>
  <c r="L118" i="5"/>
  <c r="K119" i="5"/>
  <c r="L119" i="5"/>
  <c r="K120" i="5"/>
  <c r="L120" i="5"/>
  <c r="K121" i="5"/>
  <c r="L121" i="5"/>
  <c r="K122" i="5"/>
  <c r="L122" i="5"/>
  <c r="K123" i="5"/>
  <c r="L123" i="5"/>
  <c r="K124" i="5"/>
  <c r="L124" i="5"/>
  <c r="K125" i="5"/>
  <c r="L125" i="5"/>
  <c r="K126" i="5"/>
  <c r="L126" i="5"/>
  <c r="K127" i="5"/>
  <c r="L127" i="5"/>
  <c r="K128" i="5"/>
  <c r="L128" i="5"/>
  <c r="K129" i="5"/>
  <c r="L129" i="5"/>
  <c r="K130" i="5"/>
  <c r="L130" i="5"/>
  <c r="K131" i="5"/>
  <c r="L131" i="5"/>
  <c r="K132" i="5"/>
  <c r="L132" i="5"/>
  <c r="K133" i="5"/>
  <c r="L133" i="5"/>
  <c r="K134" i="5"/>
  <c r="L134" i="5"/>
  <c r="K135" i="5"/>
  <c r="L135" i="5"/>
  <c r="K136" i="5"/>
  <c r="L136" i="5"/>
  <c r="K137" i="5"/>
  <c r="L137" i="5"/>
  <c r="K138" i="5"/>
  <c r="L138" i="5"/>
  <c r="K139" i="5"/>
  <c r="L139" i="5"/>
  <c r="K140" i="5"/>
  <c r="L140" i="5"/>
  <c r="K141" i="5"/>
  <c r="L141" i="5"/>
  <c r="K142" i="5"/>
  <c r="L142" i="5"/>
  <c r="K143" i="5"/>
  <c r="L143" i="5"/>
  <c r="K144" i="5"/>
  <c r="L144" i="5"/>
  <c r="K145" i="5"/>
  <c r="L145" i="5"/>
  <c r="K146" i="5"/>
  <c r="L146" i="5"/>
  <c r="K147" i="5"/>
  <c r="L147" i="5"/>
  <c r="K148" i="5"/>
  <c r="L148" i="5"/>
  <c r="K149" i="5"/>
  <c r="L149" i="5"/>
  <c r="K150" i="5"/>
  <c r="L150" i="5"/>
  <c r="K151" i="5"/>
  <c r="L151" i="5"/>
  <c r="K152" i="5"/>
  <c r="L152" i="5"/>
  <c r="K153" i="5"/>
  <c r="L153" i="5"/>
  <c r="K154" i="5"/>
  <c r="L154" i="5"/>
  <c r="K155" i="5"/>
  <c r="L155" i="5"/>
  <c r="K156" i="5"/>
  <c r="L156" i="5"/>
  <c r="K157" i="5"/>
  <c r="L157" i="5"/>
  <c r="K158" i="5"/>
  <c r="L158" i="5"/>
  <c r="K159" i="5"/>
  <c r="L159" i="5"/>
  <c r="K160" i="5"/>
  <c r="L160" i="5"/>
  <c r="K161" i="5"/>
  <c r="L161" i="5"/>
  <c r="K162" i="5"/>
  <c r="L162" i="5"/>
  <c r="K163" i="5"/>
  <c r="L163" i="5"/>
  <c r="K164" i="5"/>
  <c r="L164" i="5"/>
  <c r="K165" i="5"/>
  <c r="L165" i="5"/>
  <c r="K166" i="5"/>
  <c r="L166" i="5"/>
  <c r="K167" i="5"/>
  <c r="L167" i="5"/>
  <c r="K168" i="5"/>
  <c r="L168" i="5"/>
  <c r="K169" i="5"/>
  <c r="L169" i="5"/>
  <c r="K170" i="5"/>
  <c r="L170" i="5"/>
  <c r="K171" i="5"/>
  <c r="L171" i="5"/>
  <c r="K172" i="5"/>
  <c r="L172" i="5"/>
  <c r="K173" i="5"/>
  <c r="L173" i="5"/>
  <c r="K174" i="5"/>
  <c r="L174" i="5"/>
  <c r="K175" i="5"/>
  <c r="L175" i="5"/>
  <c r="K176" i="5"/>
  <c r="L176" i="5"/>
  <c r="K177" i="5"/>
  <c r="L177" i="5"/>
  <c r="K178" i="5"/>
  <c r="L178" i="5"/>
  <c r="K179" i="5"/>
  <c r="L179" i="5"/>
  <c r="K180" i="5"/>
  <c r="L180" i="5"/>
  <c r="K181" i="5"/>
  <c r="L181" i="5"/>
  <c r="K182" i="5"/>
  <c r="L182" i="5"/>
  <c r="K183" i="5"/>
  <c r="L183" i="5"/>
  <c r="K184" i="5"/>
  <c r="L184" i="5"/>
  <c r="K185" i="5"/>
  <c r="L185" i="5"/>
  <c r="K186" i="5"/>
  <c r="L186" i="5"/>
  <c r="K187" i="5"/>
  <c r="L187" i="5"/>
  <c r="K188" i="5"/>
  <c r="L188" i="5"/>
  <c r="K189" i="5"/>
  <c r="L189" i="5"/>
  <c r="K190" i="5"/>
  <c r="L190" i="5"/>
  <c r="K191" i="5"/>
  <c r="L191" i="5"/>
  <c r="K192" i="5"/>
  <c r="L192" i="5"/>
  <c r="K193" i="5"/>
  <c r="L193" i="5"/>
  <c r="K194" i="5"/>
  <c r="L194" i="5"/>
  <c r="K195" i="5"/>
  <c r="L195" i="5"/>
  <c r="K196" i="5"/>
  <c r="L196" i="5"/>
  <c r="K197" i="5"/>
  <c r="L197" i="5"/>
  <c r="K198" i="5"/>
  <c r="L198" i="5"/>
  <c r="K199" i="5"/>
  <c r="L199" i="5"/>
  <c r="K200" i="5"/>
  <c r="L200" i="5"/>
  <c r="K201" i="5"/>
  <c r="L201" i="5"/>
  <c r="L2" i="5"/>
  <c r="K2" i="5"/>
  <c r="AS2" i="7"/>
  <c r="AS3" i="7"/>
  <c r="AS4" i="7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S73" i="7"/>
  <c r="AS74" i="7"/>
  <c r="AS75" i="7"/>
  <c r="AS76" i="7"/>
  <c r="AS77" i="7"/>
  <c r="AS78" i="7"/>
  <c r="AS79" i="7"/>
  <c r="AS80" i="7"/>
  <c r="AS81" i="7"/>
  <c r="AS82" i="7"/>
  <c r="AS83" i="7"/>
  <c r="AS84" i="7"/>
  <c r="AS85" i="7"/>
  <c r="AS86" i="7"/>
  <c r="AS87" i="7"/>
  <c r="AS88" i="7"/>
  <c r="AS89" i="7"/>
  <c r="AS90" i="7"/>
  <c r="AS91" i="7"/>
  <c r="AS92" i="7"/>
  <c r="AS93" i="7"/>
  <c r="AS94" i="7"/>
  <c r="AS95" i="7"/>
  <c r="AS96" i="7"/>
  <c r="AS97" i="7"/>
  <c r="AS98" i="7"/>
  <c r="AS99" i="7"/>
  <c r="AS100" i="7"/>
  <c r="AS101" i="7"/>
  <c r="AS102" i="7"/>
  <c r="AS103" i="7"/>
  <c r="AS104" i="7"/>
  <c r="AS105" i="7"/>
  <c r="AS106" i="7"/>
  <c r="AS107" i="7"/>
  <c r="AS108" i="7"/>
  <c r="AS109" i="7"/>
  <c r="AS110" i="7"/>
  <c r="AS111" i="7"/>
  <c r="AS112" i="7"/>
  <c r="AS113" i="7"/>
  <c r="AS114" i="7"/>
  <c r="AS115" i="7"/>
  <c r="AS116" i="7"/>
  <c r="AS117" i="7"/>
  <c r="AS118" i="7"/>
  <c r="AS119" i="7"/>
  <c r="AS120" i="7"/>
  <c r="AS121" i="7"/>
  <c r="AS122" i="7"/>
  <c r="AS123" i="7"/>
  <c r="AS124" i="7"/>
  <c r="AS125" i="7"/>
  <c r="AS126" i="7"/>
  <c r="AS127" i="7"/>
  <c r="AS128" i="7"/>
  <c r="AS129" i="7"/>
  <c r="AS130" i="7"/>
  <c r="AS131" i="7"/>
  <c r="AS132" i="7"/>
  <c r="AS133" i="7"/>
  <c r="AS134" i="7"/>
  <c r="AS135" i="7"/>
  <c r="AS136" i="7"/>
  <c r="AS137" i="7"/>
  <c r="AS138" i="7"/>
  <c r="AS139" i="7"/>
  <c r="AS140" i="7"/>
  <c r="AS141" i="7"/>
  <c r="AS142" i="7"/>
  <c r="AS143" i="7"/>
  <c r="AS144" i="7"/>
  <c r="AS145" i="7"/>
  <c r="AS146" i="7"/>
  <c r="AS147" i="7"/>
  <c r="AS148" i="7"/>
  <c r="AS149" i="7"/>
  <c r="AS150" i="7"/>
  <c r="AS151" i="7"/>
  <c r="AS152" i="7"/>
  <c r="AS153" i="7"/>
  <c r="AS154" i="7"/>
  <c r="AS155" i="7"/>
  <c r="AS156" i="7"/>
  <c r="AS157" i="7"/>
  <c r="AS158" i="7"/>
  <c r="AS159" i="7"/>
  <c r="AS160" i="7"/>
  <c r="AS161" i="7"/>
  <c r="AS162" i="7"/>
  <c r="AS163" i="7"/>
  <c r="AS164" i="7"/>
  <c r="AS165" i="7"/>
  <c r="AS166" i="7"/>
  <c r="AS167" i="7"/>
  <c r="AS168" i="7"/>
  <c r="AS169" i="7"/>
  <c r="AS170" i="7"/>
  <c r="AS171" i="7"/>
  <c r="AS172" i="7"/>
  <c r="AS173" i="7"/>
  <c r="AS174" i="7"/>
  <c r="AS175" i="7"/>
  <c r="AS176" i="7"/>
  <c r="AS177" i="7"/>
  <c r="AS178" i="7"/>
  <c r="AS179" i="7"/>
  <c r="AS180" i="7"/>
  <c r="AS181" i="7"/>
  <c r="AS182" i="7"/>
  <c r="AS183" i="7"/>
  <c r="AS184" i="7"/>
  <c r="AS185" i="7"/>
  <c r="AS186" i="7"/>
  <c r="AS187" i="7"/>
  <c r="AS188" i="7"/>
  <c r="AS189" i="7"/>
  <c r="AS190" i="7"/>
  <c r="AS191" i="7"/>
  <c r="AS192" i="7"/>
  <c r="AS193" i="7"/>
  <c r="AS194" i="7"/>
  <c r="AS195" i="7"/>
  <c r="AS196" i="7"/>
  <c r="AS197" i="7"/>
  <c r="AS198" i="7"/>
  <c r="AS199" i="7"/>
  <c r="AS200" i="7"/>
  <c r="AS201" i="7"/>
  <c r="FB2" i="5"/>
  <c r="FC2" i="5"/>
  <c r="AR2" i="7"/>
  <c r="FB3" i="5"/>
  <c r="FC3" i="5"/>
  <c r="AR3" i="7"/>
  <c r="FB4" i="5"/>
  <c r="FC4" i="5"/>
  <c r="AR4" i="7"/>
  <c r="FB5" i="5"/>
  <c r="FC5" i="5"/>
  <c r="AR5" i="7"/>
  <c r="FB6" i="5"/>
  <c r="FC6" i="5"/>
  <c r="AR6" i="7"/>
  <c r="FB7" i="5"/>
  <c r="FC7" i="5"/>
  <c r="AR7" i="7"/>
  <c r="FB8" i="5"/>
  <c r="FC8" i="5"/>
  <c r="AR8" i="7"/>
  <c r="FB9" i="5"/>
  <c r="FC9" i="5"/>
  <c r="AR9" i="7"/>
  <c r="FB10" i="5"/>
  <c r="FC10" i="5"/>
  <c r="AR10" i="7"/>
  <c r="FB11" i="5"/>
  <c r="FC11" i="5"/>
  <c r="AR11" i="7"/>
  <c r="FB12" i="5"/>
  <c r="FC12" i="5"/>
  <c r="AR12" i="7"/>
  <c r="FB13" i="5"/>
  <c r="FC13" i="5"/>
  <c r="AR13" i="7"/>
  <c r="FB14" i="5"/>
  <c r="FC14" i="5"/>
  <c r="AR14" i="7"/>
  <c r="FB15" i="5"/>
  <c r="FC15" i="5"/>
  <c r="AR15" i="7"/>
  <c r="FB16" i="5"/>
  <c r="FC16" i="5"/>
  <c r="AR16" i="7"/>
  <c r="FB17" i="5"/>
  <c r="FC17" i="5"/>
  <c r="AR17" i="7"/>
  <c r="FB18" i="5"/>
  <c r="FC18" i="5"/>
  <c r="AR18" i="7"/>
  <c r="FB19" i="5"/>
  <c r="FC19" i="5"/>
  <c r="AR19" i="7"/>
  <c r="FB20" i="5"/>
  <c r="FC20" i="5"/>
  <c r="AR20" i="7"/>
  <c r="FB21" i="5"/>
  <c r="FC21" i="5"/>
  <c r="AR21" i="7"/>
  <c r="FB22" i="5"/>
  <c r="FC22" i="5"/>
  <c r="AR22" i="7"/>
  <c r="FB23" i="5"/>
  <c r="FC23" i="5"/>
  <c r="AR23" i="7"/>
  <c r="FB24" i="5"/>
  <c r="FC24" i="5"/>
  <c r="AR24" i="7"/>
  <c r="FB25" i="5"/>
  <c r="FC25" i="5"/>
  <c r="AR25" i="7"/>
  <c r="FB26" i="5"/>
  <c r="FC26" i="5"/>
  <c r="AR26" i="7"/>
  <c r="FB27" i="5"/>
  <c r="FC27" i="5"/>
  <c r="AR27" i="7"/>
  <c r="FB28" i="5"/>
  <c r="FC28" i="5"/>
  <c r="AR28" i="7"/>
  <c r="FB29" i="5"/>
  <c r="FC29" i="5"/>
  <c r="AR29" i="7"/>
  <c r="FB30" i="5"/>
  <c r="FC30" i="5"/>
  <c r="AR30" i="7"/>
  <c r="FB31" i="5"/>
  <c r="FC31" i="5"/>
  <c r="AR31" i="7"/>
  <c r="FB32" i="5"/>
  <c r="FC32" i="5"/>
  <c r="AR32" i="7"/>
  <c r="FB33" i="5"/>
  <c r="FC33" i="5"/>
  <c r="AR33" i="7"/>
  <c r="FB34" i="5"/>
  <c r="FC34" i="5"/>
  <c r="AR34" i="7"/>
  <c r="FB35" i="5"/>
  <c r="FC35" i="5"/>
  <c r="AR35" i="7"/>
  <c r="FB36" i="5"/>
  <c r="FC36" i="5"/>
  <c r="AR36" i="7"/>
  <c r="FB37" i="5"/>
  <c r="FC37" i="5"/>
  <c r="AR37" i="7"/>
  <c r="FB38" i="5"/>
  <c r="FC38" i="5"/>
  <c r="AR38" i="7"/>
  <c r="FB39" i="5"/>
  <c r="FC39" i="5"/>
  <c r="AR39" i="7"/>
  <c r="FB40" i="5"/>
  <c r="FC40" i="5"/>
  <c r="AR40" i="7"/>
  <c r="FB41" i="5"/>
  <c r="FC41" i="5"/>
  <c r="AR41" i="7"/>
  <c r="FB42" i="5"/>
  <c r="FC42" i="5"/>
  <c r="AR42" i="7"/>
  <c r="FB43" i="5"/>
  <c r="FC43" i="5"/>
  <c r="AR43" i="7"/>
  <c r="FB44" i="5"/>
  <c r="FC44" i="5"/>
  <c r="AR44" i="7"/>
  <c r="FB45" i="5"/>
  <c r="FC45" i="5"/>
  <c r="AR45" i="7"/>
  <c r="FB46" i="5"/>
  <c r="FC46" i="5"/>
  <c r="AR46" i="7"/>
  <c r="FB47" i="5"/>
  <c r="FC47" i="5"/>
  <c r="AR47" i="7"/>
  <c r="FB48" i="5"/>
  <c r="FC48" i="5"/>
  <c r="AR48" i="7"/>
  <c r="FB49" i="5"/>
  <c r="FC49" i="5"/>
  <c r="AR49" i="7"/>
  <c r="FB50" i="5"/>
  <c r="FC50" i="5"/>
  <c r="AR50" i="7"/>
  <c r="FB51" i="5"/>
  <c r="FC51" i="5"/>
  <c r="AR51" i="7"/>
  <c r="FB52" i="5"/>
  <c r="FC52" i="5"/>
  <c r="AR52" i="7"/>
  <c r="FB53" i="5"/>
  <c r="FC53" i="5"/>
  <c r="AR53" i="7"/>
  <c r="FB54" i="5"/>
  <c r="FC54" i="5"/>
  <c r="AR54" i="7"/>
  <c r="FB55" i="5"/>
  <c r="FC55" i="5"/>
  <c r="AR55" i="7"/>
  <c r="FB56" i="5"/>
  <c r="FC56" i="5"/>
  <c r="AR56" i="7"/>
  <c r="FB57" i="5"/>
  <c r="FC57" i="5"/>
  <c r="AR57" i="7"/>
  <c r="FB58" i="5"/>
  <c r="FC58" i="5"/>
  <c r="AR58" i="7"/>
  <c r="FB59" i="5"/>
  <c r="FC59" i="5"/>
  <c r="AR59" i="7"/>
  <c r="FB60" i="5"/>
  <c r="FC60" i="5"/>
  <c r="AR60" i="7"/>
  <c r="FB61" i="5"/>
  <c r="FC61" i="5"/>
  <c r="AR61" i="7"/>
  <c r="FB62" i="5"/>
  <c r="FC62" i="5"/>
  <c r="AR62" i="7"/>
  <c r="FB63" i="5"/>
  <c r="FC63" i="5"/>
  <c r="AR63" i="7"/>
  <c r="FB64" i="5"/>
  <c r="FC64" i="5"/>
  <c r="AR64" i="7"/>
  <c r="FB65" i="5"/>
  <c r="FC65" i="5"/>
  <c r="AR65" i="7"/>
  <c r="FB66" i="5"/>
  <c r="FC66" i="5"/>
  <c r="AR66" i="7"/>
  <c r="FB67" i="5"/>
  <c r="FC67" i="5"/>
  <c r="AR67" i="7"/>
  <c r="FB68" i="5"/>
  <c r="FC68" i="5"/>
  <c r="AR68" i="7"/>
  <c r="FB69" i="5"/>
  <c r="FC69" i="5"/>
  <c r="AR69" i="7"/>
  <c r="FB70" i="5"/>
  <c r="FC70" i="5"/>
  <c r="AR70" i="7"/>
  <c r="FB71" i="5"/>
  <c r="FC71" i="5"/>
  <c r="AR71" i="7"/>
  <c r="FB72" i="5"/>
  <c r="FC72" i="5"/>
  <c r="AR72" i="7"/>
  <c r="FB73" i="5"/>
  <c r="FC73" i="5"/>
  <c r="AR73" i="7"/>
  <c r="FB74" i="5"/>
  <c r="FC74" i="5"/>
  <c r="AR74" i="7"/>
  <c r="FB75" i="5"/>
  <c r="FC75" i="5"/>
  <c r="AR75" i="7"/>
  <c r="FB76" i="5"/>
  <c r="FC76" i="5"/>
  <c r="AR76" i="7"/>
  <c r="FB77" i="5"/>
  <c r="FC77" i="5"/>
  <c r="AR77" i="7"/>
  <c r="FB78" i="5"/>
  <c r="FC78" i="5"/>
  <c r="AR78" i="7"/>
  <c r="FB79" i="5"/>
  <c r="FC79" i="5"/>
  <c r="AR79" i="7"/>
  <c r="FB80" i="5"/>
  <c r="FC80" i="5"/>
  <c r="AR80" i="7"/>
  <c r="FB81" i="5"/>
  <c r="FC81" i="5"/>
  <c r="AR81" i="7"/>
  <c r="FB82" i="5"/>
  <c r="FC82" i="5"/>
  <c r="AR82" i="7"/>
  <c r="FB83" i="5"/>
  <c r="FC83" i="5"/>
  <c r="AR83" i="7"/>
  <c r="FB84" i="5"/>
  <c r="FC84" i="5"/>
  <c r="AR84" i="7"/>
  <c r="FB85" i="5"/>
  <c r="FC85" i="5"/>
  <c r="AR85" i="7"/>
  <c r="FB86" i="5"/>
  <c r="FC86" i="5"/>
  <c r="AR86" i="7"/>
  <c r="FB87" i="5"/>
  <c r="FC87" i="5"/>
  <c r="AR87" i="7"/>
  <c r="FB88" i="5"/>
  <c r="FC88" i="5"/>
  <c r="AR88" i="7"/>
  <c r="FB89" i="5"/>
  <c r="FC89" i="5"/>
  <c r="AR89" i="7"/>
  <c r="FB90" i="5"/>
  <c r="FC90" i="5"/>
  <c r="AR90" i="7"/>
  <c r="FB91" i="5"/>
  <c r="FC91" i="5"/>
  <c r="AR91" i="7"/>
  <c r="FB92" i="5"/>
  <c r="FC92" i="5"/>
  <c r="AR92" i="7"/>
  <c r="FB93" i="5"/>
  <c r="FC93" i="5"/>
  <c r="AR93" i="7"/>
  <c r="FB94" i="5"/>
  <c r="FC94" i="5"/>
  <c r="AR94" i="7"/>
  <c r="FB95" i="5"/>
  <c r="FC95" i="5"/>
  <c r="AR95" i="7"/>
  <c r="FB96" i="5"/>
  <c r="FC96" i="5"/>
  <c r="AR96" i="7"/>
  <c r="FB97" i="5"/>
  <c r="FC97" i="5"/>
  <c r="AR97" i="7"/>
  <c r="FB98" i="5"/>
  <c r="FC98" i="5"/>
  <c r="AR98" i="7"/>
  <c r="FB99" i="5"/>
  <c r="FC99" i="5"/>
  <c r="AR99" i="7"/>
  <c r="FB100" i="5"/>
  <c r="FC100" i="5"/>
  <c r="AR100" i="7"/>
  <c r="FB101" i="5"/>
  <c r="FC101" i="5"/>
  <c r="AR101" i="7"/>
  <c r="FB102" i="5"/>
  <c r="FC102" i="5"/>
  <c r="AR102" i="7"/>
  <c r="FB103" i="5"/>
  <c r="FC103" i="5"/>
  <c r="AR103" i="7"/>
  <c r="FB104" i="5"/>
  <c r="FC104" i="5"/>
  <c r="AR104" i="7"/>
  <c r="FB105" i="5"/>
  <c r="FC105" i="5"/>
  <c r="AR105" i="7"/>
  <c r="FB106" i="5"/>
  <c r="FC106" i="5"/>
  <c r="AR106" i="7"/>
  <c r="FB107" i="5"/>
  <c r="FC107" i="5"/>
  <c r="AR107" i="7"/>
  <c r="FB108" i="5"/>
  <c r="FC108" i="5"/>
  <c r="AR108" i="7"/>
  <c r="FB109" i="5"/>
  <c r="FC109" i="5"/>
  <c r="AR109" i="7"/>
  <c r="FB110" i="5"/>
  <c r="FC110" i="5"/>
  <c r="AR110" i="7"/>
  <c r="FB111" i="5"/>
  <c r="FC111" i="5"/>
  <c r="AR111" i="7"/>
  <c r="FB112" i="5"/>
  <c r="FC112" i="5"/>
  <c r="AR112" i="7"/>
  <c r="FB113" i="5"/>
  <c r="FC113" i="5"/>
  <c r="AR113" i="7"/>
  <c r="FB114" i="5"/>
  <c r="FC114" i="5"/>
  <c r="AR114" i="7"/>
  <c r="FB115" i="5"/>
  <c r="FC115" i="5"/>
  <c r="AR115" i="7"/>
  <c r="FB116" i="5"/>
  <c r="FC116" i="5"/>
  <c r="AR116" i="7"/>
  <c r="FB117" i="5"/>
  <c r="FC117" i="5"/>
  <c r="AR117" i="7"/>
  <c r="FB118" i="5"/>
  <c r="FC118" i="5"/>
  <c r="AR118" i="7"/>
  <c r="FB119" i="5"/>
  <c r="FC119" i="5"/>
  <c r="AR119" i="7"/>
  <c r="FB120" i="5"/>
  <c r="FC120" i="5"/>
  <c r="AR120" i="7"/>
  <c r="FB121" i="5"/>
  <c r="FC121" i="5"/>
  <c r="AR121" i="7"/>
  <c r="FB122" i="5"/>
  <c r="FC122" i="5"/>
  <c r="AR122" i="7"/>
  <c r="FB123" i="5"/>
  <c r="FC123" i="5"/>
  <c r="AR123" i="7"/>
  <c r="FB124" i="5"/>
  <c r="FC124" i="5"/>
  <c r="AR124" i="7"/>
  <c r="FB125" i="5"/>
  <c r="FC125" i="5"/>
  <c r="AR125" i="7"/>
  <c r="FB126" i="5"/>
  <c r="FC126" i="5"/>
  <c r="AR126" i="7"/>
  <c r="FB127" i="5"/>
  <c r="FC127" i="5"/>
  <c r="AR127" i="7"/>
  <c r="FB128" i="5"/>
  <c r="FC128" i="5"/>
  <c r="AR128" i="7"/>
  <c r="FB129" i="5"/>
  <c r="FC129" i="5"/>
  <c r="AR129" i="7"/>
  <c r="FB130" i="5"/>
  <c r="FC130" i="5"/>
  <c r="AR130" i="7"/>
  <c r="FB131" i="5"/>
  <c r="FC131" i="5"/>
  <c r="AR131" i="7"/>
  <c r="FB132" i="5"/>
  <c r="FC132" i="5"/>
  <c r="AR132" i="7"/>
  <c r="FB133" i="5"/>
  <c r="FC133" i="5"/>
  <c r="AR133" i="7"/>
  <c r="FB134" i="5"/>
  <c r="FC134" i="5"/>
  <c r="AR134" i="7"/>
  <c r="FB135" i="5"/>
  <c r="FC135" i="5"/>
  <c r="AR135" i="7"/>
  <c r="FB136" i="5"/>
  <c r="FC136" i="5"/>
  <c r="AR136" i="7"/>
  <c r="FB137" i="5"/>
  <c r="FC137" i="5"/>
  <c r="AR137" i="7"/>
  <c r="FB138" i="5"/>
  <c r="FC138" i="5"/>
  <c r="AR138" i="7"/>
  <c r="FB139" i="5"/>
  <c r="FC139" i="5"/>
  <c r="AR139" i="7"/>
  <c r="FB140" i="5"/>
  <c r="FC140" i="5"/>
  <c r="AR140" i="7"/>
  <c r="FB141" i="5"/>
  <c r="FC141" i="5"/>
  <c r="AR141" i="7"/>
  <c r="FB142" i="5"/>
  <c r="FC142" i="5"/>
  <c r="AR142" i="7"/>
  <c r="FB143" i="5"/>
  <c r="FC143" i="5"/>
  <c r="AR143" i="7"/>
  <c r="FB144" i="5"/>
  <c r="FC144" i="5"/>
  <c r="AR144" i="7"/>
  <c r="FB145" i="5"/>
  <c r="FC145" i="5"/>
  <c r="AR145" i="7"/>
  <c r="FB146" i="5"/>
  <c r="FC146" i="5"/>
  <c r="AR146" i="7"/>
  <c r="FB147" i="5"/>
  <c r="FC147" i="5"/>
  <c r="AR147" i="7"/>
  <c r="FB148" i="5"/>
  <c r="FC148" i="5"/>
  <c r="AR148" i="7"/>
  <c r="FB149" i="5"/>
  <c r="FC149" i="5"/>
  <c r="AR149" i="7"/>
  <c r="FB150" i="5"/>
  <c r="FC150" i="5"/>
  <c r="AR150" i="7"/>
  <c r="FB151" i="5"/>
  <c r="FC151" i="5"/>
  <c r="AR151" i="7"/>
  <c r="FB152" i="5"/>
  <c r="FC152" i="5"/>
  <c r="AR152" i="7"/>
  <c r="FB153" i="5"/>
  <c r="FC153" i="5"/>
  <c r="AR153" i="7"/>
  <c r="FB154" i="5"/>
  <c r="FC154" i="5"/>
  <c r="AR154" i="7"/>
  <c r="FB155" i="5"/>
  <c r="FC155" i="5"/>
  <c r="AR155" i="7"/>
  <c r="FB156" i="5"/>
  <c r="FC156" i="5"/>
  <c r="AR156" i="7"/>
  <c r="FB157" i="5"/>
  <c r="FC157" i="5"/>
  <c r="AR157" i="7"/>
  <c r="FB158" i="5"/>
  <c r="FC158" i="5"/>
  <c r="AR158" i="7"/>
  <c r="FB159" i="5"/>
  <c r="FC159" i="5"/>
  <c r="AR159" i="7"/>
  <c r="FB160" i="5"/>
  <c r="FC160" i="5"/>
  <c r="AR160" i="7"/>
  <c r="FB161" i="5"/>
  <c r="FC161" i="5"/>
  <c r="AR161" i="7"/>
  <c r="FB162" i="5"/>
  <c r="FC162" i="5"/>
  <c r="AR162" i="7"/>
  <c r="FB163" i="5"/>
  <c r="FC163" i="5"/>
  <c r="AR163" i="7"/>
  <c r="FB164" i="5"/>
  <c r="FC164" i="5"/>
  <c r="AR164" i="7"/>
  <c r="FB165" i="5"/>
  <c r="FC165" i="5"/>
  <c r="AR165" i="7"/>
  <c r="FB166" i="5"/>
  <c r="FC166" i="5"/>
  <c r="AR166" i="7"/>
  <c r="FB167" i="5"/>
  <c r="FC167" i="5"/>
  <c r="AR167" i="7"/>
  <c r="FB168" i="5"/>
  <c r="FC168" i="5"/>
  <c r="AR168" i="7"/>
  <c r="FB169" i="5"/>
  <c r="FC169" i="5"/>
  <c r="AR169" i="7"/>
  <c r="FB170" i="5"/>
  <c r="FC170" i="5"/>
  <c r="AR170" i="7"/>
  <c r="FB171" i="5"/>
  <c r="FC171" i="5"/>
  <c r="AR171" i="7"/>
  <c r="FB172" i="5"/>
  <c r="FC172" i="5"/>
  <c r="AR172" i="7"/>
  <c r="FB173" i="5"/>
  <c r="FC173" i="5"/>
  <c r="AR173" i="7"/>
  <c r="FB174" i="5"/>
  <c r="FC174" i="5"/>
  <c r="AR174" i="7"/>
  <c r="FB175" i="5"/>
  <c r="FC175" i="5"/>
  <c r="AR175" i="7"/>
  <c r="FB176" i="5"/>
  <c r="FC176" i="5"/>
  <c r="AR176" i="7"/>
  <c r="FB177" i="5"/>
  <c r="FC177" i="5"/>
  <c r="AR177" i="7"/>
  <c r="FB178" i="5"/>
  <c r="FC178" i="5"/>
  <c r="AR178" i="7"/>
  <c r="FB179" i="5"/>
  <c r="FC179" i="5"/>
  <c r="AR179" i="7"/>
  <c r="FB180" i="5"/>
  <c r="FC180" i="5"/>
  <c r="AR180" i="7"/>
  <c r="FB181" i="5"/>
  <c r="FC181" i="5"/>
  <c r="AR181" i="7"/>
  <c r="FB182" i="5"/>
  <c r="FC182" i="5"/>
  <c r="AR182" i="7"/>
  <c r="FB183" i="5"/>
  <c r="FC183" i="5"/>
  <c r="AR183" i="7"/>
  <c r="FB184" i="5"/>
  <c r="FC184" i="5"/>
  <c r="AR184" i="7"/>
  <c r="FB185" i="5"/>
  <c r="FC185" i="5"/>
  <c r="AR185" i="7"/>
  <c r="FB186" i="5"/>
  <c r="FC186" i="5"/>
  <c r="AR186" i="7"/>
  <c r="FB187" i="5"/>
  <c r="FC187" i="5"/>
  <c r="AR187" i="7"/>
  <c r="FB188" i="5"/>
  <c r="FC188" i="5"/>
  <c r="AR188" i="7"/>
  <c r="FB189" i="5"/>
  <c r="FC189" i="5"/>
  <c r="AR189" i="7"/>
  <c r="FB190" i="5"/>
  <c r="FC190" i="5"/>
  <c r="AR190" i="7"/>
  <c r="FB191" i="5"/>
  <c r="FC191" i="5"/>
  <c r="AR191" i="7"/>
  <c r="FB192" i="5"/>
  <c r="FC192" i="5"/>
  <c r="AR192" i="7"/>
  <c r="FB193" i="5"/>
  <c r="FC193" i="5"/>
  <c r="AR193" i="7"/>
  <c r="FB194" i="5"/>
  <c r="FC194" i="5"/>
  <c r="AR194" i="7"/>
  <c r="FB195" i="5"/>
  <c r="FC195" i="5"/>
  <c r="AR195" i="7"/>
  <c r="FB196" i="5"/>
  <c r="FC196" i="5"/>
  <c r="AR196" i="7"/>
  <c r="FB197" i="5"/>
  <c r="FC197" i="5"/>
  <c r="AR197" i="7"/>
  <c r="FB198" i="5"/>
  <c r="FC198" i="5"/>
  <c r="AR198" i="7"/>
  <c r="FB199" i="5"/>
  <c r="FC199" i="5"/>
  <c r="AR199" i="7"/>
  <c r="FB200" i="5"/>
  <c r="FC200" i="5"/>
  <c r="AR200" i="7"/>
  <c r="FB201" i="5"/>
  <c r="FC201" i="5"/>
  <c r="AR201" i="7"/>
  <c r="AV31" i="7"/>
  <c r="FE2" i="5"/>
  <c r="AV30" i="7"/>
  <c r="FD2" i="5"/>
  <c r="FG2" i="5"/>
  <c r="FE3" i="5"/>
  <c r="FD3" i="5"/>
  <c r="FG3" i="5"/>
  <c r="FE4" i="5"/>
  <c r="FD4" i="5"/>
  <c r="FG4" i="5"/>
  <c r="FE5" i="5"/>
  <c r="FD5" i="5"/>
  <c r="FG5" i="5"/>
  <c r="FE6" i="5"/>
  <c r="FD6" i="5"/>
  <c r="FG6" i="5"/>
  <c r="FE7" i="5"/>
  <c r="FD7" i="5"/>
  <c r="FG7" i="5"/>
  <c r="FE8" i="5"/>
  <c r="FD8" i="5"/>
  <c r="FG8" i="5"/>
  <c r="FE9" i="5"/>
  <c r="FD9" i="5"/>
  <c r="FG9" i="5"/>
  <c r="FE10" i="5"/>
  <c r="FD10" i="5"/>
  <c r="FG10" i="5"/>
  <c r="FE11" i="5"/>
  <c r="FD11" i="5"/>
  <c r="FG11" i="5"/>
  <c r="FE12" i="5"/>
  <c r="FD12" i="5"/>
  <c r="FG12" i="5"/>
  <c r="FE13" i="5"/>
  <c r="FD13" i="5"/>
  <c r="FG13" i="5"/>
  <c r="FG14" i="5"/>
  <c r="FG15" i="5"/>
  <c r="FG16" i="5"/>
  <c r="FG17" i="5"/>
  <c r="FG18" i="5"/>
  <c r="FG19" i="5"/>
  <c r="FG20" i="5"/>
  <c r="FG21" i="5"/>
  <c r="FG22" i="5"/>
  <c r="FG23" i="5"/>
  <c r="FG24" i="5"/>
  <c r="FG25" i="5"/>
  <c r="FG26" i="5"/>
  <c r="FG27" i="5"/>
  <c r="FG28" i="5"/>
  <c r="FG29" i="5"/>
  <c r="FG30" i="5"/>
  <c r="FG31" i="5"/>
  <c r="FG32" i="5"/>
  <c r="FG33" i="5"/>
  <c r="FG34" i="5"/>
  <c r="FG35" i="5"/>
  <c r="FG36" i="5"/>
  <c r="FG37" i="5"/>
  <c r="FG38" i="5"/>
  <c r="FG39" i="5"/>
  <c r="FG40" i="5"/>
  <c r="FG41" i="5"/>
  <c r="FG42" i="5"/>
  <c r="FG43" i="5"/>
  <c r="FG44" i="5"/>
  <c r="FG45" i="5"/>
  <c r="FG46" i="5"/>
  <c r="FG47" i="5"/>
  <c r="FG48" i="5"/>
  <c r="FG49" i="5"/>
  <c r="FG50" i="5"/>
  <c r="FG51" i="5"/>
  <c r="FG52" i="5"/>
  <c r="FG53" i="5"/>
  <c r="FG54" i="5"/>
  <c r="FG55" i="5"/>
  <c r="FG56" i="5"/>
  <c r="FG57" i="5"/>
  <c r="FG58" i="5"/>
  <c r="FG59" i="5"/>
  <c r="FG60" i="5"/>
  <c r="FG61" i="5"/>
  <c r="FG62" i="5"/>
  <c r="FG63" i="5"/>
  <c r="FG64" i="5"/>
  <c r="FG65" i="5"/>
  <c r="FG66" i="5"/>
  <c r="FG67" i="5"/>
  <c r="FG68" i="5"/>
  <c r="FG69" i="5"/>
  <c r="FG70" i="5"/>
  <c r="FG71" i="5"/>
  <c r="FG72" i="5"/>
  <c r="FG73" i="5"/>
  <c r="FG74" i="5"/>
  <c r="FG75" i="5"/>
  <c r="FG76" i="5"/>
  <c r="FG77" i="5"/>
  <c r="FG78" i="5"/>
  <c r="FG79" i="5"/>
  <c r="FG80" i="5"/>
  <c r="FG81" i="5"/>
  <c r="FG82" i="5"/>
  <c r="FG83" i="5"/>
  <c r="FG84" i="5"/>
  <c r="FG85" i="5"/>
  <c r="FG86" i="5"/>
  <c r="FG87" i="5"/>
  <c r="FG88" i="5"/>
  <c r="FG89" i="5"/>
  <c r="FG90" i="5"/>
  <c r="FG91" i="5"/>
  <c r="FG92" i="5"/>
  <c r="FG93" i="5"/>
  <c r="FG94" i="5"/>
  <c r="FG95" i="5"/>
  <c r="FG96" i="5"/>
  <c r="FG97" i="5"/>
  <c r="FG98" i="5"/>
  <c r="FG99" i="5"/>
  <c r="FG100" i="5"/>
  <c r="FG101" i="5"/>
  <c r="FG102" i="5"/>
  <c r="FG103" i="5"/>
  <c r="FG104" i="5"/>
  <c r="FG105" i="5"/>
  <c r="FG106" i="5"/>
  <c r="FG107" i="5"/>
  <c r="FG108" i="5"/>
  <c r="FG109" i="5"/>
  <c r="FG110" i="5"/>
  <c r="FG111" i="5"/>
  <c r="FG112" i="5"/>
  <c r="FG113" i="5"/>
  <c r="FG114" i="5"/>
  <c r="FG115" i="5"/>
  <c r="FG116" i="5"/>
  <c r="FG117" i="5"/>
  <c r="FG118" i="5"/>
  <c r="FG119" i="5"/>
  <c r="FG120" i="5"/>
  <c r="FG121" i="5"/>
  <c r="FG122" i="5"/>
  <c r="FG123" i="5"/>
  <c r="FG124" i="5"/>
  <c r="FG125" i="5"/>
  <c r="FG126" i="5"/>
  <c r="FG127" i="5"/>
  <c r="FG128" i="5"/>
  <c r="FG129" i="5"/>
  <c r="FG130" i="5"/>
  <c r="FG131" i="5"/>
  <c r="FG132" i="5"/>
  <c r="FG133" i="5"/>
  <c r="FG134" i="5"/>
  <c r="FG135" i="5"/>
  <c r="FG136" i="5"/>
  <c r="FG137" i="5"/>
  <c r="FG138" i="5"/>
  <c r="FG139" i="5"/>
  <c r="FG140" i="5"/>
  <c r="FG141" i="5"/>
  <c r="FG142" i="5"/>
  <c r="FG143" i="5"/>
  <c r="FG144" i="5"/>
  <c r="FG145" i="5"/>
  <c r="FG146" i="5"/>
  <c r="FG147" i="5"/>
  <c r="FG148" i="5"/>
  <c r="FG149" i="5"/>
  <c r="FG150" i="5"/>
  <c r="FG151" i="5"/>
  <c r="FG152" i="5"/>
  <c r="FG153" i="5"/>
  <c r="FG154" i="5"/>
  <c r="FG155" i="5"/>
  <c r="FG156" i="5"/>
  <c r="FG157" i="5"/>
  <c r="FG158" i="5"/>
  <c r="FG159" i="5"/>
  <c r="FG160" i="5"/>
  <c r="FG161" i="5"/>
  <c r="FG162" i="5"/>
  <c r="FG163" i="5"/>
  <c r="FG164" i="5"/>
  <c r="FG165" i="5"/>
  <c r="FG166" i="5"/>
  <c r="FG167" i="5"/>
  <c r="FG168" i="5"/>
  <c r="FG169" i="5"/>
  <c r="FG170" i="5"/>
  <c r="FG171" i="5"/>
  <c r="FG172" i="5"/>
  <c r="FG173" i="5"/>
  <c r="FG174" i="5"/>
  <c r="FG175" i="5"/>
  <c r="FG176" i="5"/>
  <c r="FG177" i="5"/>
  <c r="FG178" i="5"/>
  <c r="FG179" i="5"/>
  <c r="FG180" i="5"/>
  <c r="FG181" i="5"/>
  <c r="FG182" i="5"/>
  <c r="FG183" i="5"/>
  <c r="FG184" i="5"/>
  <c r="FG185" i="5"/>
  <c r="FG186" i="5"/>
  <c r="FG187" i="5"/>
  <c r="FG188" i="5"/>
  <c r="FG189" i="5"/>
  <c r="FG190" i="5"/>
  <c r="FG191" i="5"/>
  <c r="FG192" i="5"/>
  <c r="FG193" i="5"/>
  <c r="FG194" i="5"/>
  <c r="FG195" i="5"/>
  <c r="FG196" i="5"/>
  <c r="FG197" i="5"/>
  <c r="FG198" i="5"/>
  <c r="FG199" i="5"/>
  <c r="FG200" i="5"/>
  <c r="FG201" i="5"/>
  <c r="FF2" i="5"/>
  <c r="FF3" i="5"/>
  <c r="FF4" i="5"/>
  <c r="FF5" i="5"/>
  <c r="FF6" i="5"/>
  <c r="FF7" i="5"/>
  <c r="FF8" i="5"/>
  <c r="FF9" i="5"/>
  <c r="FF10" i="5"/>
  <c r="FF11" i="5"/>
  <c r="FF12" i="5"/>
  <c r="FF13" i="5"/>
  <c r="FF14" i="5"/>
  <c r="FF15" i="5"/>
  <c r="FF16" i="5"/>
  <c r="FF17" i="5"/>
  <c r="FF18" i="5"/>
  <c r="FF19" i="5"/>
  <c r="FF20" i="5"/>
  <c r="FF21" i="5"/>
  <c r="FF22" i="5"/>
  <c r="FF23" i="5"/>
  <c r="FF24" i="5"/>
  <c r="FF25" i="5"/>
  <c r="FF26" i="5"/>
  <c r="FF27" i="5"/>
  <c r="FF28" i="5"/>
  <c r="FF29" i="5"/>
  <c r="FF30" i="5"/>
  <c r="FF31" i="5"/>
  <c r="FF32" i="5"/>
  <c r="FF33" i="5"/>
  <c r="FF34" i="5"/>
  <c r="FF35" i="5"/>
  <c r="FF36" i="5"/>
  <c r="FF37" i="5"/>
  <c r="FF38" i="5"/>
  <c r="FF39" i="5"/>
  <c r="FF40" i="5"/>
  <c r="FF41" i="5"/>
  <c r="FF42" i="5"/>
  <c r="FF43" i="5"/>
  <c r="FF44" i="5"/>
  <c r="FF45" i="5"/>
  <c r="FF46" i="5"/>
  <c r="FF47" i="5"/>
  <c r="FF48" i="5"/>
  <c r="FF49" i="5"/>
  <c r="FF50" i="5"/>
  <c r="FF51" i="5"/>
  <c r="FF52" i="5"/>
  <c r="FF53" i="5"/>
  <c r="FF54" i="5"/>
  <c r="FF55" i="5"/>
  <c r="FF56" i="5"/>
  <c r="FF57" i="5"/>
  <c r="FF58" i="5"/>
  <c r="FF59" i="5"/>
  <c r="FF60" i="5"/>
  <c r="FF61" i="5"/>
  <c r="FF62" i="5"/>
  <c r="FF63" i="5"/>
  <c r="FF64" i="5"/>
  <c r="FF65" i="5"/>
  <c r="FF66" i="5"/>
  <c r="FF67" i="5"/>
  <c r="FF68" i="5"/>
  <c r="FF69" i="5"/>
  <c r="FF70" i="5"/>
  <c r="FF71" i="5"/>
  <c r="FF72" i="5"/>
  <c r="FF73" i="5"/>
  <c r="FF74" i="5"/>
  <c r="FF75" i="5"/>
  <c r="FF76" i="5"/>
  <c r="FF77" i="5"/>
  <c r="FF78" i="5"/>
  <c r="FF79" i="5"/>
  <c r="FF80" i="5"/>
  <c r="FF81" i="5"/>
  <c r="FF82" i="5"/>
  <c r="FF83" i="5"/>
  <c r="FF84" i="5"/>
  <c r="FF85" i="5"/>
  <c r="FF86" i="5"/>
  <c r="FF87" i="5"/>
  <c r="FF88" i="5"/>
  <c r="FF89" i="5"/>
  <c r="FF90" i="5"/>
  <c r="FF91" i="5"/>
  <c r="FF92" i="5"/>
  <c r="FF93" i="5"/>
  <c r="FF94" i="5"/>
  <c r="FF95" i="5"/>
  <c r="FF96" i="5"/>
  <c r="FF97" i="5"/>
  <c r="FF98" i="5"/>
  <c r="FF99" i="5"/>
  <c r="FF100" i="5"/>
  <c r="FF101" i="5"/>
  <c r="FF102" i="5"/>
  <c r="FF103" i="5"/>
  <c r="FF104" i="5"/>
  <c r="FF105" i="5"/>
  <c r="FF106" i="5"/>
  <c r="FF107" i="5"/>
  <c r="FF108" i="5"/>
  <c r="FF109" i="5"/>
  <c r="FF110" i="5"/>
  <c r="FF111" i="5"/>
  <c r="FF112" i="5"/>
  <c r="FF113" i="5"/>
  <c r="FF114" i="5"/>
  <c r="FF115" i="5"/>
  <c r="FF116" i="5"/>
  <c r="FF117" i="5"/>
  <c r="FF118" i="5"/>
  <c r="FF119" i="5"/>
  <c r="FF120" i="5"/>
  <c r="FF121" i="5"/>
  <c r="FF122" i="5"/>
  <c r="FF123" i="5"/>
  <c r="FF124" i="5"/>
  <c r="FF125" i="5"/>
  <c r="FF126" i="5"/>
  <c r="FF127" i="5"/>
  <c r="FF128" i="5"/>
  <c r="FF129" i="5"/>
  <c r="FF130" i="5"/>
  <c r="FF131" i="5"/>
  <c r="FF132" i="5"/>
  <c r="FF133" i="5"/>
  <c r="FF134" i="5"/>
  <c r="FF135" i="5"/>
  <c r="FF136" i="5"/>
  <c r="FF137" i="5"/>
  <c r="FF138" i="5"/>
  <c r="FF139" i="5"/>
  <c r="FF140" i="5"/>
  <c r="FF141" i="5"/>
  <c r="FF142" i="5"/>
  <c r="FF143" i="5"/>
  <c r="FF144" i="5"/>
  <c r="FF145" i="5"/>
  <c r="FF146" i="5"/>
  <c r="FF147" i="5"/>
  <c r="FF148" i="5"/>
  <c r="FF149" i="5"/>
  <c r="FF150" i="5"/>
  <c r="FF151" i="5"/>
  <c r="FF152" i="5"/>
  <c r="FF153" i="5"/>
  <c r="FF154" i="5"/>
  <c r="FF155" i="5"/>
  <c r="FF156" i="5"/>
  <c r="FF157" i="5"/>
  <c r="FF158" i="5"/>
  <c r="FF159" i="5"/>
  <c r="FF160" i="5"/>
  <c r="FF161" i="5"/>
  <c r="FF162" i="5"/>
  <c r="FF163" i="5"/>
  <c r="FF164" i="5"/>
  <c r="FF165" i="5"/>
  <c r="FF166" i="5"/>
  <c r="FF167" i="5"/>
  <c r="FF168" i="5"/>
  <c r="FF169" i="5"/>
  <c r="FF170" i="5"/>
  <c r="FF171" i="5"/>
  <c r="FF172" i="5"/>
  <c r="FF173" i="5"/>
  <c r="FF174" i="5"/>
  <c r="FF175" i="5"/>
  <c r="FF176" i="5"/>
  <c r="FF177" i="5"/>
  <c r="FF178" i="5"/>
  <c r="FF179" i="5"/>
  <c r="FF180" i="5"/>
  <c r="FF181" i="5"/>
  <c r="FF182" i="5"/>
  <c r="FF183" i="5"/>
  <c r="FF184" i="5"/>
  <c r="FF185" i="5"/>
  <c r="FF186" i="5"/>
  <c r="FF187" i="5"/>
  <c r="FF188" i="5"/>
  <c r="FF189" i="5"/>
  <c r="FF190" i="5"/>
  <c r="FF191" i="5"/>
  <c r="FF192" i="5"/>
  <c r="FF193" i="5"/>
  <c r="FF194" i="5"/>
  <c r="FF195" i="5"/>
  <c r="FF196" i="5"/>
  <c r="FF197" i="5"/>
  <c r="FF198" i="5"/>
  <c r="FF199" i="5"/>
  <c r="FF200" i="5"/>
  <c r="FF201" i="5"/>
  <c r="AW31" i="7"/>
  <c r="AY31" i="7"/>
  <c r="AW30" i="7"/>
  <c r="AY30" i="7"/>
  <c r="AX31" i="7"/>
  <c r="AX30" i="7"/>
  <c r="AK31" i="7"/>
  <c r="AL31" i="7"/>
  <c r="AN31" i="7"/>
  <c r="AM31" i="7"/>
  <c r="P4" i="7"/>
  <c r="P3" i="7"/>
  <c r="ED2" i="5"/>
  <c r="ED3" i="5"/>
  <c r="ED4" i="5"/>
  <c r="ED5" i="5"/>
  <c r="ED6" i="5"/>
  <c r="ED7" i="5"/>
  <c r="ED8" i="5"/>
  <c r="ED9" i="5"/>
  <c r="ED10" i="5"/>
  <c r="ED11" i="5"/>
  <c r="ED12" i="5"/>
  <c r="ED13" i="5"/>
  <c r="ED14" i="5"/>
  <c r="ED15" i="5"/>
  <c r="ED16" i="5"/>
  <c r="ED17" i="5"/>
  <c r="ED18" i="5"/>
  <c r="ED19" i="5"/>
  <c r="ED20" i="5"/>
  <c r="ED21" i="5"/>
  <c r="ED22" i="5"/>
  <c r="ED23" i="5"/>
  <c r="ED24" i="5"/>
  <c r="ED25" i="5"/>
  <c r="ED26" i="5"/>
  <c r="ED27" i="5"/>
  <c r="ED28" i="5"/>
  <c r="ED29" i="5"/>
  <c r="ED30" i="5"/>
  <c r="ED31" i="5"/>
  <c r="ED32" i="5"/>
  <c r="ED33" i="5"/>
  <c r="ED34" i="5"/>
  <c r="ED35" i="5"/>
  <c r="ED36" i="5"/>
  <c r="ED37" i="5"/>
  <c r="ED38" i="5"/>
  <c r="ED39" i="5"/>
  <c r="ED40" i="5"/>
  <c r="ED41" i="5"/>
  <c r="ED42" i="5"/>
  <c r="ED43" i="5"/>
  <c r="ED44" i="5"/>
  <c r="ED45" i="5"/>
  <c r="ED46" i="5"/>
  <c r="ED47" i="5"/>
  <c r="ED48" i="5"/>
  <c r="ED49" i="5"/>
  <c r="ED50" i="5"/>
  <c r="ED51" i="5"/>
  <c r="ED52" i="5"/>
  <c r="ED53" i="5"/>
  <c r="ED54" i="5"/>
  <c r="ED55" i="5"/>
  <c r="ED56" i="5"/>
  <c r="ED57" i="5"/>
  <c r="ED58" i="5"/>
  <c r="ED59" i="5"/>
  <c r="ED60" i="5"/>
  <c r="ED61" i="5"/>
  <c r="ED62" i="5"/>
  <c r="ED63" i="5"/>
  <c r="ED64" i="5"/>
  <c r="ED65" i="5"/>
  <c r="ED66" i="5"/>
  <c r="ED67" i="5"/>
  <c r="ED68" i="5"/>
  <c r="ED69" i="5"/>
  <c r="ED70" i="5"/>
  <c r="ED71" i="5"/>
  <c r="ED72" i="5"/>
  <c r="ED73" i="5"/>
  <c r="ED74" i="5"/>
  <c r="ED75" i="5"/>
  <c r="ED76" i="5"/>
  <c r="ED77" i="5"/>
  <c r="ED78" i="5"/>
  <c r="ED79" i="5"/>
  <c r="ED80" i="5"/>
  <c r="ED81" i="5"/>
  <c r="ED82" i="5"/>
  <c r="ED83" i="5"/>
  <c r="ED84" i="5"/>
  <c r="ED85" i="5"/>
  <c r="ED86" i="5"/>
  <c r="ED87" i="5"/>
  <c r="ED88" i="5"/>
  <c r="ED89" i="5"/>
  <c r="ED90" i="5"/>
  <c r="ED91" i="5"/>
  <c r="ED92" i="5"/>
  <c r="ED93" i="5"/>
  <c r="ED94" i="5"/>
  <c r="ED95" i="5"/>
  <c r="ED96" i="5"/>
  <c r="ED97" i="5"/>
  <c r="ED98" i="5"/>
  <c r="ED99" i="5"/>
  <c r="ED100" i="5"/>
  <c r="ED101" i="5"/>
  <c r="ED102" i="5"/>
  <c r="ED103" i="5"/>
  <c r="ED104" i="5"/>
  <c r="ED105" i="5"/>
  <c r="ED106" i="5"/>
  <c r="ED107" i="5"/>
  <c r="ED108" i="5"/>
  <c r="ED109" i="5"/>
  <c r="ED110" i="5"/>
  <c r="ED111" i="5"/>
  <c r="ED112" i="5"/>
  <c r="ED113" i="5"/>
  <c r="ED114" i="5"/>
  <c r="ED115" i="5"/>
  <c r="ED116" i="5"/>
  <c r="ED117" i="5"/>
  <c r="ED118" i="5"/>
  <c r="ED119" i="5"/>
  <c r="ED120" i="5"/>
  <c r="ED121" i="5"/>
  <c r="ED122" i="5"/>
  <c r="ED123" i="5"/>
  <c r="ED124" i="5"/>
  <c r="ED125" i="5"/>
  <c r="ED126" i="5"/>
  <c r="ED127" i="5"/>
  <c r="ED128" i="5"/>
  <c r="ED129" i="5"/>
  <c r="ED130" i="5"/>
  <c r="ED131" i="5"/>
  <c r="ED132" i="5"/>
  <c r="ED133" i="5"/>
  <c r="ED134" i="5"/>
  <c r="ED135" i="5"/>
  <c r="ED136" i="5"/>
  <c r="ED137" i="5"/>
  <c r="ED138" i="5"/>
  <c r="ED139" i="5"/>
  <c r="ED140" i="5"/>
  <c r="ED141" i="5"/>
  <c r="ED142" i="5"/>
  <c r="ED143" i="5"/>
  <c r="ED144" i="5"/>
  <c r="ED145" i="5"/>
  <c r="ED146" i="5"/>
  <c r="ED147" i="5"/>
  <c r="ED148" i="5"/>
  <c r="ED149" i="5"/>
  <c r="ED150" i="5"/>
  <c r="ED151" i="5"/>
  <c r="ED152" i="5"/>
  <c r="ED153" i="5"/>
  <c r="ED154" i="5"/>
  <c r="ED155" i="5"/>
  <c r="ED156" i="5"/>
  <c r="ED157" i="5"/>
  <c r="ED158" i="5"/>
  <c r="ED159" i="5"/>
  <c r="ED160" i="5"/>
  <c r="ED161" i="5"/>
  <c r="ED162" i="5"/>
  <c r="ED163" i="5"/>
  <c r="ED164" i="5"/>
  <c r="ED165" i="5"/>
  <c r="ED166" i="5"/>
  <c r="ED167" i="5"/>
  <c r="ED168" i="5"/>
  <c r="ED169" i="5"/>
  <c r="ED170" i="5"/>
  <c r="ED171" i="5"/>
  <c r="ED172" i="5"/>
  <c r="ED173" i="5"/>
  <c r="ED174" i="5"/>
  <c r="ED175" i="5"/>
  <c r="ED176" i="5"/>
  <c r="ED177" i="5"/>
  <c r="ED178" i="5"/>
  <c r="ED179" i="5"/>
  <c r="ED180" i="5"/>
  <c r="ED181" i="5"/>
  <c r="ED182" i="5"/>
  <c r="ED183" i="5"/>
  <c r="ED184" i="5"/>
  <c r="ED185" i="5"/>
  <c r="ED186" i="5"/>
  <c r="ED187" i="5"/>
  <c r="ED188" i="5"/>
  <c r="ED189" i="5"/>
  <c r="ED190" i="5"/>
  <c r="ED191" i="5"/>
  <c r="ED192" i="5"/>
  <c r="ED193" i="5"/>
  <c r="ED194" i="5"/>
  <c r="ED195" i="5"/>
  <c r="ED196" i="5"/>
  <c r="ED197" i="5"/>
  <c r="ED198" i="5"/>
  <c r="ED199" i="5"/>
  <c r="ED200" i="5"/>
  <c r="ED201" i="5"/>
  <c r="EC2" i="5"/>
  <c r="EC3" i="5"/>
  <c r="EC4" i="5"/>
  <c r="EC5" i="5"/>
  <c r="EC6" i="5"/>
  <c r="EC7" i="5"/>
  <c r="EC8" i="5"/>
  <c r="EC9" i="5"/>
  <c r="EC10" i="5"/>
  <c r="EC11" i="5"/>
  <c r="EC12" i="5"/>
  <c r="EC13" i="5"/>
  <c r="EC14" i="5"/>
  <c r="EC15" i="5"/>
  <c r="EC16" i="5"/>
  <c r="EC17" i="5"/>
  <c r="EC18" i="5"/>
  <c r="EC19" i="5"/>
  <c r="EC20" i="5"/>
  <c r="EC21" i="5"/>
  <c r="EC22" i="5"/>
  <c r="EC23" i="5"/>
  <c r="EC24" i="5"/>
  <c r="EC25" i="5"/>
  <c r="EC26" i="5"/>
  <c r="EC27" i="5"/>
  <c r="EC28" i="5"/>
  <c r="EC29" i="5"/>
  <c r="EC30" i="5"/>
  <c r="EC31" i="5"/>
  <c r="EC32" i="5"/>
  <c r="EC33" i="5"/>
  <c r="EC34" i="5"/>
  <c r="EC35" i="5"/>
  <c r="EC36" i="5"/>
  <c r="EC37" i="5"/>
  <c r="EC38" i="5"/>
  <c r="EC39" i="5"/>
  <c r="EC40" i="5"/>
  <c r="EC41" i="5"/>
  <c r="EC42" i="5"/>
  <c r="EC43" i="5"/>
  <c r="EC44" i="5"/>
  <c r="EC45" i="5"/>
  <c r="EC46" i="5"/>
  <c r="EC47" i="5"/>
  <c r="EC48" i="5"/>
  <c r="EC49" i="5"/>
  <c r="EC50" i="5"/>
  <c r="EC51" i="5"/>
  <c r="EC52" i="5"/>
  <c r="EC53" i="5"/>
  <c r="EC54" i="5"/>
  <c r="EC55" i="5"/>
  <c r="EC56" i="5"/>
  <c r="EC57" i="5"/>
  <c r="EC58" i="5"/>
  <c r="EC59" i="5"/>
  <c r="EC60" i="5"/>
  <c r="EC61" i="5"/>
  <c r="EC62" i="5"/>
  <c r="EC63" i="5"/>
  <c r="EC64" i="5"/>
  <c r="EC65" i="5"/>
  <c r="EC66" i="5"/>
  <c r="EC67" i="5"/>
  <c r="EC68" i="5"/>
  <c r="EC69" i="5"/>
  <c r="EC70" i="5"/>
  <c r="EC71" i="5"/>
  <c r="EC72" i="5"/>
  <c r="EC73" i="5"/>
  <c r="EC74" i="5"/>
  <c r="EC75" i="5"/>
  <c r="EC76" i="5"/>
  <c r="EC77" i="5"/>
  <c r="EC78" i="5"/>
  <c r="EC79" i="5"/>
  <c r="EC80" i="5"/>
  <c r="EC81" i="5"/>
  <c r="EC82" i="5"/>
  <c r="EC83" i="5"/>
  <c r="EC84" i="5"/>
  <c r="EC85" i="5"/>
  <c r="EC86" i="5"/>
  <c r="EC87" i="5"/>
  <c r="EC88" i="5"/>
  <c r="EC89" i="5"/>
  <c r="EC90" i="5"/>
  <c r="EC91" i="5"/>
  <c r="EC92" i="5"/>
  <c r="EC93" i="5"/>
  <c r="EC94" i="5"/>
  <c r="EC95" i="5"/>
  <c r="EC96" i="5"/>
  <c r="EC97" i="5"/>
  <c r="EC98" i="5"/>
  <c r="EC99" i="5"/>
  <c r="EC100" i="5"/>
  <c r="EC101" i="5"/>
  <c r="EC102" i="5"/>
  <c r="EC103" i="5"/>
  <c r="EC104" i="5"/>
  <c r="EC105" i="5"/>
  <c r="EC106" i="5"/>
  <c r="EC107" i="5"/>
  <c r="EC108" i="5"/>
  <c r="EC109" i="5"/>
  <c r="EC110" i="5"/>
  <c r="EC111" i="5"/>
  <c r="EC112" i="5"/>
  <c r="EC113" i="5"/>
  <c r="EC114" i="5"/>
  <c r="EC115" i="5"/>
  <c r="EC116" i="5"/>
  <c r="EC117" i="5"/>
  <c r="EC118" i="5"/>
  <c r="EC119" i="5"/>
  <c r="EC120" i="5"/>
  <c r="EC121" i="5"/>
  <c r="EC122" i="5"/>
  <c r="EC123" i="5"/>
  <c r="EC124" i="5"/>
  <c r="EC125" i="5"/>
  <c r="EC126" i="5"/>
  <c r="EC127" i="5"/>
  <c r="EC128" i="5"/>
  <c r="EC129" i="5"/>
  <c r="EC130" i="5"/>
  <c r="EC131" i="5"/>
  <c r="EC132" i="5"/>
  <c r="EC133" i="5"/>
  <c r="EC134" i="5"/>
  <c r="EC135" i="5"/>
  <c r="EC136" i="5"/>
  <c r="EC137" i="5"/>
  <c r="EC138" i="5"/>
  <c r="EC139" i="5"/>
  <c r="EC140" i="5"/>
  <c r="EC141" i="5"/>
  <c r="EC142" i="5"/>
  <c r="EC143" i="5"/>
  <c r="EC144" i="5"/>
  <c r="EC145" i="5"/>
  <c r="EC146" i="5"/>
  <c r="EC147" i="5"/>
  <c r="EC148" i="5"/>
  <c r="EC149" i="5"/>
  <c r="EC150" i="5"/>
  <c r="EC151" i="5"/>
  <c r="EC152" i="5"/>
  <c r="EC153" i="5"/>
  <c r="EC154" i="5"/>
  <c r="EC155" i="5"/>
  <c r="EC156" i="5"/>
  <c r="EC157" i="5"/>
  <c r="EC158" i="5"/>
  <c r="EC159" i="5"/>
  <c r="EC160" i="5"/>
  <c r="EC161" i="5"/>
  <c r="EC162" i="5"/>
  <c r="EC163" i="5"/>
  <c r="EC164" i="5"/>
  <c r="EC165" i="5"/>
  <c r="EC166" i="5"/>
  <c r="EC167" i="5"/>
  <c r="EC168" i="5"/>
  <c r="EC169" i="5"/>
  <c r="EC170" i="5"/>
  <c r="EC171" i="5"/>
  <c r="EC172" i="5"/>
  <c r="EC173" i="5"/>
  <c r="EC174" i="5"/>
  <c r="EC175" i="5"/>
  <c r="EC176" i="5"/>
  <c r="EC177" i="5"/>
  <c r="EC178" i="5"/>
  <c r="EC179" i="5"/>
  <c r="EC180" i="5"/>
  <c r="EC181" i="5"/>
  <c r="EC182" i="5"/>
  <c r="EC183" i="5"/>
  <c r="EC184" i="5"/>
  <c r="EC185" i="5"/>
  <c r="EC186" i="5"/>
  <c r="EC187" i="5"/>
  <c r="EC188" i="5"/>
  <c r="EC189" i="5"/>
  <c r="EC190" i="5"/>
  <c r="EC191" i="5"/>
  <c r="EC192" i="5"/>
  <c r="EC193" i="5"/>
  <c r="EC194" i="5"/>
  <c r="EC195" i="5"/>
  <c r="EC196" i="5"/>
  <c r="EC197" i="5"/>
  <c r="EC198" i="5"/>
  <c r="EC199" i="5"/>
  <c r="EC200" i="5"/>
  <c r="EC201" i="5"/>
  <c r="Q4" i="7"/>
  <c r="S4" i="7"/>
  <c r="Q3" i="7"/>
  <c r="S3" i="7"/>
  <c r="R4" i="7"/>
  <c r="R3" i="7"/>
  <c r="I34" i="7"/>
  <c r="I33" i="7"/>
  <c r="I32" i="7"/>
  <c r="I31" i="7"/>
  <c r="B15" i="3"/>
  <c r="B14" i="3"/>
  <c r="B13" i="3"/>
  <c r="B12" i="3"/>
  <c r="AQ3" i="5"/>
  <c r="AQ4" i="5"/>
  <c r="AQ5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X2" i="5"/>
  <c r="X3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47" i="5"/>
  <c r="X48" i="5"/>
  <c r="X49" i="5"/>
  <c r="X50" i="5"/>
  <c r="X51" i="5"/>
  <c r="X52" i="5"/>
  <c r="X53" i="5"/>
  <c r="X54" i="5"/>
  <c r="X55" i="5"/>
  <c r="X56" i="5"/>
  <c r="X57" i="5"/>
  <c r="X58" i="5"/>
  <c r="X59" i="5"/>
  <c r="X60" i="5"/>
  <c r="X61" i="5"/>
  <c r="X62" i="5"/>
  <c r="X63" i="5"/>
  <c r="X64" i="5"/>
  <c r="X65" i="5"/>
  <c r="X66" i="5"/>
  <c r="X67" i="5"/>
  <c r="X68" i="5"/>
  <c r="X69" i="5"/>
  <c r="X70" i="5"/>
  <c r="X71" i="5"/>
  <c r="X72" i="5"/>
  <c r="X73" i="5"/>
  <c r="X74" i="5"/>
  <c r="X75" i="5"/>
  <c r="X76" i="5"/>
  <c r="X77" i="5"/>
  <c r="X78" i="5"/>
  <c r="X79" i="5"/>
  <c r="X80" i="5"/>
  <c r="X81" i="5"/>
  <c r="X82" i="5"/>
  <c r="X83" i="5"/>
  <c r="X84" i="5"/>
  <c r="X85" i="5"/>
  <c r="X86" i="5"/>
  <c r="X87" i="5"/>
  <c r="X88" i="5"/>
  <c r="X89" i="5"/>
  <c r="X90" i="5"/>
  <c r="X91" i="5"/>
  <c r="X92" i="5"/>
  <c r="X93" i="5"/>
  <c r="X94" i="5"/>
  <c r="X95" i="5"/>
  <c r="X96" i="5"/>
  <c r="X97" i="5"/>
  <c r="X98" i="5"/>
  <c r="X99" i="5"/>
  <c r="X100" i="5"/>
  <c r="X101" i="5"/>
  <c r="X102" i="5"/>
  <c r="X103" i="5"/>
  <c r="X104" i="5"/>
  <c r="X105" i="5"/>
  <c r="X106" i="5"/>
  <c r="X107" i="5"/>
  <c r="X108" i="5"/>
  <c r="X109" i="5"/>
  <c r="X110" i="5"/>
  <c r="X111" i="5"/>
  <c r="X112" i="5"/>
  <c r="X113" i="5"/>
  <c r="X114" i="5"/>
  <c r="X115" i="5"/>
  <c r="X116" i="5"/>
  <c r="X117" i="5"/>
  <c r="X118" i="5"/>
  <c r="X119" i="5"/>
  <c r="X120" i="5"/>
  <c r="X121" i="5"/>
  <c r="X122" i="5"/>
  <c r="X123" i="5"/>
  <c r="X124" i="5"/>
  <c r="X125" i="5"/>
  <c r="X126" i="5"/>
  <c r="X127" i="5"/>
  <c r="X128" i="5"/>
  <c r="X129" i="5"/>
  <c r="X130" i="5"/>
  <c r="X131" i="5"/>
  <c r="X132" i="5"/>
  <c r="X133" i="5"/>
  <c r="X134" i="5"/>
  <c r="X135" i="5"/>
  <c r="X136" i="5"/>
  <c r="X137" i="5"/>
  <c r="X138" i="5"/>
  <c r="X139" i="5"/>
  <c r="X140" i="5"/>
  <c r="X141" i="5"/>
  <c r="X142" i="5"/>
  <c r="X143" i="5"/>
  <c r="X144" i="5"/>
  <c r="X145" i="5"/>
  <c r="X146" i="5"/>
  <c r="X147" i="5"/>
  <c r="X148" i="5"/>
  <c r="X149" i="5"/>
  <c r="X150" i="5"/>
  <c r="X151" i="5"/>
  <c r="X152" i="5"/>
  <c r="X153" i="5"/>
  <c r="X154" i="5"/>
  <c r="X155" i="5"/>
  <c r="X156" i="5"/>
  <c r="X157" i="5"/>
  <c r="X158" i="5"/>
  <c r="X159" i="5"/>
  <c r="X160" i="5"/>
  <c r="X161" i="5"/>
  <c r="X162" i="5"/>
  <c r="X163" i="5"/>
  <c r="X164" i="5"/>
  <c r="X165" i="5"/>
  <c r="X166" i="5"/>
  <c r="X167" i="5"/>
  <c r="X168" i="5"/>
  <c r="X169" i="5"/>
  <c r="X170" i="5"/>
  <c r="X171" i="5"/>
  <c r="X172" i="5"/>
  <c r="X173" i="5"/>
  <c r="X174" i="5"/>
  <c r="X175" i="5"/>
  <c r="X176" i="5"/>
  <c r="X177" i="5"/>
  <c r="X178" i="5"/>
  <c r="X179" i="5"/>
  <c r="X180" i="5"/>
  <c r="X181" i="5"/>
  <c r="X182" i="5"/>
  <c r="X183" i="5"/>
  <c r="X184" i="5"/>
  <c r="X185" i="5"/>
  <c r="X186" i="5"/>
  <c r="X187" i="5"/>
  <c r="X188" i="5"/>
  <c r="X189" i="5"/>
  <c r="X190" i="5"/>
  <c r="X191" i="5"/>
  <c r="X192" i="5"/>
  <c r="X193" i="5"/>
  <c r="X194" i="5"/>
  <c r="X195" i="5"/>
  <c r="X196" i="5"/>
  <c r="X197" i="5"/>
  <c r="X198" i="5"/>
  <c r="X199" i="5"/>
  <c r="X200" i="5"/>
  <c r="X201" i="5"/>
  <c r="I3" i="6"/>
  <c r="J3" i="6"/>
  <c r="I4" i="6"/>
  <c r="J4" i="6"/>
  <c r="I5" i="6"/>
  <c r="J5" i="6"/>
  <c r="I6" i="6"/>
  <c r="J6" i="6"/>
  <c r="I7" i="6"/>
  <c r="J7" i="6"/>
  <c r="I8" i="6"/>
  <c r="J8" i="6"/>
  <c r="I9" i="6"/>
  <c r="J9" i="6"/>
  <c r="I10" i="6"/>
  <c r="J10" i="6"/>
  <c r="I11" i="6"/>
  <c r="J11" i="6"/>
  <c r="I12" i="6"/>
  <c r="J12" i="6"/>
  <c r="I13" i="6"/>
  <c r="J13" i="6"/>
  <c r="I14" i="6"/>
  <c r="J14" i="6"/>
  <c r="I15" i="6"/>
  <c r="J15" i="6"/>
  <c r="I16" i="6"/>
  <c r="J16" i="6"/>
  <c r="I17" i="6"/>
  <c r="J17" i="6"/>
  <c r="I18" i="6"/>
  <c r="J18" i="6"/>
  <c r="I19" i="6"/>
  <c r="J19" i="6"/>
  <c r="I20" i="6"/>
  <c r="J20" i="6"/>
  <c r="I21" i="6"/>
  <c r="J21" i="6"/>
  <c r="I22" i="6"/>
  <c r="J22" i="6"/>
  <c r="I23" i="6"/>
  <c r="J23" i="6"/>
  <c r="I24" i="6"/>
  <c r="J24" i="6"/>
  <c r="I25" i="6"/>
  <c r="J25" i="6"/>
  <c r="I26" i="6"/>
  <c r="J26" i="6"/>
  <c r="I27" i="6"/>
  <c r="J27" i="6"/>
  <c r="I28" i="6"/>
  <c r="J28" i="6"/>
  <c r="I29" i="6"/>
  <c r="J29" i="6"/>
  <c r="I30" i="6"/>
  <c r="J30" i="6"/>
  <c r="I31" i="6"/>
  <c r="J31" i="6"/>
  <c r="I32" i="6"/>
  <c r="J32" i="6"/>
  <c r="I33" i="6"/>
  <c r="J33" i="6"/>
  <c r="I34" i="6"/>
  <c r="J34" i="6"/>
  <c r="I35" i="6"/>
  <c r="J35" i="6"/>
  <c r="I36" i="6"/>
  <c r="J36" i="6"/>
  <c r="I37" i="6"/>
  <c r="J37" i="6"/>
  <c r="I38" i="6"/>
  <c r="J38" i="6"/>
  <c r="I39" i="6"/>
  <c r="J39" i="6"/>
  <c r="I40" i="6"/>
  <c r="J40" i="6"/>
  <c r="I41" i="6"/>
  <c r="J41" i="6"/>
  <c r="I42" i="6"/>
  <c r="J42" i="6"/>
  <c r="I43" i="6"/>
  <c r="J43" i="6"/>
  <c r="I44" i="6"/>
  <c r="J44" i="6"/>
  <c r="I45" i="6"/>
  <c r="J45" i="6"/>
  <c r="I46" i="6"/>
  <c r="J46" i="6"/>
  <c r="I47" i="6"/>
  <c r="J47" i="6"/>
  <c r="I48" i="6"/>
  <c r="J48" i="6"/>
  <c r="I49" i="6"/>
  <c r="J49" i="6"/>
  <c r="I50" i="6"/>
  <c r="J50" i="6"/>
  <c r="I51" i="6"/>
  <c r="J51" i="6"/>
  <c r="I52" i="6"/>
  <c r="J52" i="6"/>
  <c r="I53" i="6"/>
  <c r="J53" i="6"/>
  <c r="I54" i="6"/>
  <c r="J54" i="6"/>
  <c r="I55" i="6"/>
  <c r="J55" i="6"/>
  <c r="I56" i="6"/>
  <c r="J56" i="6"/>
  <c r="I57" i="6"/>
  <c r="J57" i="6"/>
  <c r="I58" i="6"/>
  <c r="J58" i="6"/>
  <c r="I59" i="6"/>
  <c r="J59" i="6"/>
  <c r="I60" i="6"/>
  <c r="J60" i="6"/>
  <c r="I61" i="6"/>
  <c r="J61" i="6"/>
  <c r="I62" i="6"/>
  <c r="J62" i="6"/>
  <c r="I63" i="6"/>
  <c r="J63" i="6"/>
  <c r="I64" i="6"/>
  <c r="J64" i="6"/>
  <c r="I65" i="6"/>
  <c r="J65" i="6"/>
  <c r="I66" i="6"/>
  <c r="J66" i="6"/>
  <c r="I67" i="6"/>
  <c r="J67" i="6"/>
  <c r="I68" i="6"/>
  <c r="J68" i="6"/>
  <c r="I69" i="6"/>
  <c r="J69" i="6"/>
  <c r="I70" i="6"/>
  <c r="J70" i="6"/>
  <c r="I71" i="6"/>
  <c r="J71" i="6"/>
  <c r="I72" i="6"/>
  <c r="J72" i="6"/>
  <c r="I73" i="6"/>
  <c r="J73" i="6"/>
  <c r="I74" i="6"/>
  <c r="J74" i="6"/>
  <c r="I75" i="6"/>
  <c r="J75" i="6"/>
  <c r="I76" i="6"/>
  <c r="J76" i="6"/>
  <c r="I77" i="6"/>
  <c r="J77" i="6"/>
  <c r="I78" i="6"/>
  <c r="J78" i="6"/>
  <c r="I79" i="6"/>
  <c r="J79" i="6"/>
  <c r="I80" i="6"/>
  <c r="J80" i="6"/>
  <c r="I81" i="6"/>
  <c r="J81" i="6"/>
  <c r="I82" i="6"/>
  <c r="J82" i="6"/>
  <c r="I83" i="6"/>
  <c r="J83" i="6"/>
  <c r="I84" i="6"/>
  <c r="J84" i="6"/>
  <c r="I85" i="6"/>
  <c r="J85" i="6"/>
  <c r="I86" i="6"/>
  <c r="J86" i="6"/>
  <c r="I87" i="6"/>
  <c r="J87" i="6"/>
  <c r="I88" i="6"/>
  <c r="J88" i="6"/>
  <c r="I89" i="6"/>
  <c r="J89" i="6"/>
  <c r="I90" i="6"/>
  <c r="J90" i="6"/>
  <c r="I91" i="6"/>
  <c r="J91" i="6"/>
  <c r="I92" i="6"/>
  <c r="J92" i="6"/>
  <c r="I93" i="6"/>
  <c r="J93" i="6"/>
  <c r="I94" i="6"/>
  <c r="J94" i="6"/>
  <c r="I95" i="6"/>
  <c r="J95" i="6"/>
  <c r="I96" i="6"/>
  <c r="J96" i="6"/>
  <c r="I97" i="6"/>
  <c r="J97" i="6"/>
  <c r="I98" i="6"/>
  <c r="J98" i="6"/>
  <c r="I99" i="6"/>
  <c r="J99" i="6"/>
  <c r="I100" i="6"/>
  <c r="J100" i="6"/>
  <c r="I101" i="6"/>
  <c r="J101" i="6"/>
  <c r="I102" i="6"/>
  <c r="J102" i="6"/>
  <c r="I103" i="6"/>
  <c r="J103" i="6"/>
  <c r="I104" i="6"/>
  <c r="J104" i="6"/>
  <c r="I105" i="6"/>
  <c r="J105" i="6"/>
  <c r="I106" i="6"/>
  <c r="J106" i="6"/>
  <c r="I107" i="6"/>
  <c r="J107" i="6"/>
  <c r="I108" i="6"/>
  <c r="J108" i="6"/>
  <c r="I109" i="6"/>
  <c r="J109" i="6"/>
  <c r="I110" i="6"/>
  <c r="J110" i="6"/>
  <c r="I111" i="6"/>
  <c r="J111" i="6"/>
  <c r="I112" i="6"/>
  <c r="J112" i="6"/>
  <c r="I113" i="6"/>
  <c r="J113" i="6"/>
  <c r="I114" i="6"/>
  <c r="J114" i="6"/>
  <c r="I115" i="6"/>
  <c r="J115" i="6"/>
  <c r="I116" i="6"/>
  <c r="J116" i="6"/>
  <c r="I117" i="6"/>
  <c r="J117" i="6"/>
  <c r="I118" i="6"/>
  <c r="J118" i="6"/>
  <c r="I119" i="6"/>
  <c r="J119" i="6"/>
  <c r="I120" i="6"/>
  <c r="J120" i="6"/>
  <c r="I121" i="6"/>
  <c r="J121" i="6"/>
  <c r="I122" i="6"/>
  <c r="J122" i="6"/>
  <c r="I123" i="6"/>
  <c r="J123" i="6"/>
  <c r="I124" i="6"/>
  <c r="J124" i="6"/>
  <c r="I125" i="6"/>
  <c r="J125" i="6"/>
  <c r="I126" i="6"/>
  <c r="J126" i="6"/>
  <c r="I127" i="6"/>
  <c r="J127" i="6"/>
  <c r="I128" i="6"/>
  <c r="J128" i="6"/>
  <c r="I129" i="6"/>
  <c r="J129" i="6"/>
  <c r="I130" i="6"/>
  <c r="J130" i="6"/>
  <c r="I131" i="6"/>
  <c r="J131" i="6"/>
  <c r="I132" i="6"/>
  <c r="J132" i="6"/>
  <c r="I133" i="6"/>
  <c r="J133" i="6"/>
  <c r="I134" i="6"/>
  <c r="J134" i="6"/>
  <c r="I135" i="6"/>
  <c r="J135" i="6"/>
  <c r="I136" i="6"/>
  <c r="J136" i="6"/>
  <c r="I137" i="6"/>
  <c r="J137" i="6"/>
  <c r="I138" i="6"/>
  <c r="J138" i="6"/>
  <c r="I139" i="6"/>
  <c r="J139" i="6"/>
  <c r="I140" i="6"/>
  <c r="J140" i="6"/>
  <c r="I141" i="6"/>
  <c r="J141" i="6"/>
  <c r="I142" i="6"/>
  <c r="J142" i="6"/>
  <c r="I143" i="6"/>
  <c r="J143" i="6"/>
  <c r="I144" i="6"/>
  <c r="J144" i="6"/>
  <c r="I145" i="6"/>
  <c r="J145" i="6"/>
  <c r="I146" i="6"/>
  <c r="J146" i="6"/>
  <c r="I147" i="6"/>
  <c r="J147" i="6"/>
  <c r="I148" i="6"/>
  <c r="J148" i="6"/>
  <c r="I149" i="6"/>
  <c r="J149" i="6"/>
  <c r="I150" i="6"/>
  <c r="J150" i="6"/>
  <c r="I151" i="6"/>
  <c r="J151" i="6"/>
  <c r="I152" i="6"/>
  <c r="J152" i="6"/>
  <c r="I153" i="6"/>
  <c r="J153" i="6"/>
  <c r="I154" i="6"/>
  <c r="J154" i="6"/>
  <c r="I155" i="6"/>
  <c r="J155" i="6"/>
  <c r="I156" i="6"/>
  <c r="J156" i="6"/>
  <c r="I157" i="6"/>
  <c r="J157" i="6"/>
  <c r="I158" i="6"/>
  <c r="J158" i="6"/>
  <c r="I159" i="6"/>
  <c r="J159" i="6"/>
  <c r="I160" i="6"/>
  <c r="J160" i="6"/>
  <c r="I161" i="6"/>
  <c r="J161" i="6"/>
  <c r="I162" i="6"/>
  <c r="J162" i="6"/>
  <c r="I163" i="6"/>
  <c r="J163" i="6"/>
  <c r="I164" i="6"/>
  <c r="J164" i="6"/>
  <c r="I165" i="6"/>
  <c r="J165" i="6"/>
  <c r="I166" i="6"/>
  <c r="J166" i="6"/>
  <c r="I167" i="6"/>
  <c r="J167" i="6"/>
  <c r="I168" i="6"/>
  <c r="J168" i="6"/>
  <c r="I169" i="6"/>
  <c r="J169" i="6"/>
  <c r="I170" i="6"/>
  <c r="J170" i="6"/>
  <c r="I171" i="6"/>
  <c r="J171" i="6"/>
  <c r="I172" i="6"/>
  <c r="J172" i="6"/>
  <c r="I173" i="6"/>
  <c r="J173" i="6"/>
  <c r="I174" i="6"/>
  <c r="J174" i="6"/>
  <c r="I175" i="6"/>
  <c r="J175" i="6"/>
  <c r="I176" i="6"/>
  <c r="J176" i="6"/>
  <c r="I177" i="6"/>
  <c r="J177" i="6"/>
  <c r="I178" i="6"/>
  <c r="J178" i="6"/>
  <c r="I179" i="6"/>
  <c r="J179" i="6"/>
  <c r="I180" i="6"/>
  <c r="J180" i="6"/>
  <c r="I181" i="6"/>
  <c r="J181" i="6"/>
  <c r="I182" i="6"/>
  <c r="J182" i="6"/>
  <c r="I183" i="6"/>
  <c r="J183" i="6"/>
  <c r="I184" i="6"/>
  <c r="J184" i="6"/>
  <c r="I185" i="6"/>
  <c r="J185" i="6"/>
  <c r="I186" i="6"/>
  <c r="J186" i="6"/>
  <c r="I187" i="6"/>
  <c r="J187" i="6"/>
  <c r="I188" i="6"/>
  <c r="J188" i="6"/>
  <c r="I189" i="6"/>
  <c r="J189" i="6"/>
  <c r="I190" i="6"/>
  <c r="J190" i="6"/>
  <c r="I191" i="6"/>
  <c r="J191" i="6"/>
  <c r="I192" i="6"/>
  <c r="J192" i="6"/>
  <c r="I193" i="6"/>
  <c r="J193" i="6"/>
  <c r="I194" i="6"/>
  <c r="J194" i="6"/>
  <c r="I195" i="6"/>
  <c r="J195" i="6"/>
  <c r="I196" i="6"/>
  <c r="J196" i="6"/>
  <c r="I197" i="6"/>
  <c r="J197" i="6"/>
  <c r="I198" i="6"/>
  <c r="J198" i="6"/>
  <c r="I199" i="6"/>
  <c r="J199" i="6"/>
  <c r="I200" i="6"/>
  <c r="J200" i="6"/>
  <c r="I201" i="6"/>
  <c r="J201" i="6"/>
  <c r="J2" i="6"/>
  <c r="I2" i="6"/>
  <c r="F195" i="7"/>
  <c r="V187" i="7"/>
  <c r="V179" i="7"/>
  <c r="V171" i="7"/>
  <c r="V163" i="7"/>
  <c r="V155" i="7"/>
  <c r="V147" i="7"/>
  <c r="V139" i="7"/>
  <c r="D131" i="5"/>
  <c r="F186" i="7"/>
  <c r="D178" i="7"/>
  <c r="V104" i="7"/>
  <c r="V98" i="7"/>
  <c r="AF88" i="7"/>
  <c r="V82" i="7"/>
  <c r="AF72" i="7"/>
  <c r="V66" i="7"/>
  <c r="D99" i="5"/>
  <c r="D187" i="5"/>
  <c r="D155" i="5"/>
  <c r="D67" i="5"/>
  <c r="D171" i="5"/>
  <c r="D139" i="5"/>
  <c r="D83" i="5"/>
  <c r="D195" i="5"/>
  <c r="D179" i="5"/>
  <c r="D163" i="5"/>
  <c r="D147" i="5"/>
  <c r="D91" i="5"/>
  <c r="D75" i="5"/>
  <c r="D59" i="5"/>
  <c r="V195" i="7"/>
  <c r="B201" i="5"/>
  <c r="C201" i="5"/>
  <c r="AG201" i="5"/>
  <c r="AB201" i="5"/>
  <c r="Y201" i="5"/>
  <c r="E201" i="5"/>
  <c r="FE201" i="5"/>
  <c r="FD201" i="5"/>
  <c r="B199" i="5"/>
  <c r="C199" i="5"/>
  <c r="AG199" i="5"/>
  <c r="AB199" i="5"/>
  <c r="Y199" i="5"/>
  <c r="E199" i="5"/>
  <c r="FE199" i="5"/>
  <c r="FD199" i="5"/>
  <c r="B198" i="5"/>
  <c r="C198" i="5"/>
  <c r="AG198" i="5"/>
  <c r="E198" i="5"/>
  <c r="AB198" i="5"/>
  <c r="Y198" i="5"/>
  <c r="FE198" i="5"/>
  <c r="FD198" i="5"/>
  <c r="F196" i="7"/>
  <c r="B196" i="5"/>
  <c r="C196" i="5"/>
  <c r="AG196" i="5"/>
  <c r="AB196" i="5"/>
  <c r="Y196" i="5"/>
  <c r="E196" i="5"/>
  <c r="FE196" i="5"/>
  <c r="FD196" i="5"/>
  <c r="B193" i="5"/>
  <c r="C193" i="5"/>
  <c r="AG193" i="5"/>
  <c r="AB193" i="5"/>
  <c r="Y193" i="5"/>
  <c r="E193" i="5"/>
  <c r="FE193" i="5"/>
  <c r="FD193" i="5"/>
  <c r="B191" i="5"/>
  <c r="C191" i="5"/>
  <c r="AG191" i="5"/>
  <c r="AB191" i="5"/>
  <c r="Y191" i="5"/>
  <c r="E191" i="5"/>
  <c r="FE191" i="5"/>
  <c r="FD191" i="5"/>
  <c r="B190" i="5"/>
  <c r="C190" i="5"/>
  <c r="AG190" i="5"/>
  <c r="E190" i="5"/>
  <c r="AB190" i="5"/>
  <c r="Y190" i="5"/>
  <c r="FE190" i="5"/>
  <c r="FD190" i="5"/>
  <c r="B188" i="5"/>
  <c r="C188" i="5"/>
  <c r="AG188" i="5"/>
  <c r="AB188" i="5"/>
  <c r="Y188" i="5"/>
  <c r="E188" i="5"/>
  <c r="FE188" i="5"/>
  <c r="FD188" i="5"/>
  <c r="B185" i="5"/>
  <c r="C185" i="5"/>
  <c r="AG185" i="5"/>
  <c r="AB185" i="5"/>
  <c r="Y185" i="5"/>
  <c r="E185" i="5"/>
  <c r="FE185" i="5"/>
  <c r="FD185" i="5"/>
  <c r="B183" i="5"/>
  <c r="C183" i="5"/>
  <c r="AG183" i="5"/>
  <c r="AB183" i="5"/>
  <c r="Y183" i="5"/>
  <c r="E183" i="5"/>
  <c r="FE183" i="5"/>
  <c r="FD183" i="5"/>
  <c r="B182" i="5"/>
  <c r="C182" i="5"/>
  <c r="AG182" i="5"/>
  <c r="E182" i="5"/>
  <c r="AB182" i="5"/>
  <c r="Y182" i="5"/>
  <c r="FE182" i="5"/>
  <c r="FD182" i="5"/>
  <c r="B180" i="5"/>
  <c r="C180" i="5"/>
  <c r="AG180" i="5"/>
  <c r="AB180" i="5"/>
  <c r="Y180" i="5"/>
  <c r="E180" i="5"/>
  <c r="FE180" i="5"/>
  <c r="FD180" i="5"/>
  <c r="B177" i="5"/>
  <c r="C177" i="5"/>
  <c r="AG177" i="5"/>
  <c r="AB177" i="5"/>
  <c r="Y177" i="5"/>
  <c r="E177" i="5"/>
  <c r="FE177" i="5"/>
  <c r="FD177" i="5"/>
  <c r="B175" i="5"/>
  <c r="C175" i="5"/>
  <c r="AG175" i="5"/>
  <c r="AB175" i="5"/>
  <c r="Y175" i="5"/>
  <c r="E175" i="5"/>
  <c r="FE175" i="5"/>
  <c r="FD175" i="5"/>
  <c r="B174" i="5"/>
  <c r="C174" i="5"/>
  <c r="AG174" i="5"/>
  <c r="E174" i="5"/>
  <c r="AB174" i="5"/>
  <c r="Y174" i="5"/>
  <c r="FE174" i="5"/>
  <c r="FD174" i="5"/>
  <c r="AF172" i="7"/>
  <c r="B172" i="5"/>
  <c r="C172" i="5"/>
  <c r="AG172" i="5"/>
  <c r="AB172" i="5"/>
  <c r="Y172" i="5"/>
  <c r="E172" i="5"/>
  <c r="FE172" i="5"/>
  <c r="FD172" i="5"/>
  <c r="B169" i="5"/>
  <c r="C169" i="5"/>
  <c r="AG169" i="5"/>
  <c r="AB169" i="5"/>
  <c r="Y169" i="5"/>
  <c r="E169" i="5"/>
  <c r="FE169" i="5"/>
  <c r="FD169" i="5"/>
  <c r="B167" i="5"/>
  <c r="C167" i="5"/>
  <c r="AG167" i="5"/>
  <c r="AB167" i="5"/>
  <c r="Y167" i="5"/>
  <c r="E167" i="5"/>
  <c r="FE167" i="5"/>
  <c r="FD167" i="5"/>
  <c r="B166" i="5"/>
  <c r="C166" i="5"/>
  <c r="AG166" i="5"/>
  <c r="E166" i="5"/>
  <c r="AB166" i="5"/>
  <c r="Y166" i="5"/>
  <c r="FE166" i="5"/>
  <c r="FD166" i="5"/>
  <c r="B164" i="5"/>
  <c r="C164" i="5"/>
  <c r="AG164" i="5"/>
  <c r="AB164" i="5"/>
  <c r="Y164" i="5"/>
  <c r="E164" i="5"/>
  <c r="FE164" i="5"/>
  <c r="FD164" i="5"/>
  <c r="B161" i="5"/>
  <c r="C161" i="5"/>
  <c r="AG161" i="5"/>
  <c r="AB161" i="5"/>
  <c r="Y161" i="5"/>
  <c r="E161" i="5"/>
  <c r="FE161" i="5"/>
  <c r="FD161" i="5"/>
  <c r="B159" i="5"/>
  <c r="C159" i="5"/>
  <c r="AG159" i="5"/>
  <c r="AB159" i="5"/>
  <c r="Y159" i="5"/>
  <c r="E159" i="5"/>
  <c r="FE159" i="5"/>
  <c r="FD159" i="5"/>
  <c r="B158" i="5"/>
  <c r="C158" i="5"/>
  <c r="AG158" i="5"/>
  <c r="AB158" i="5"/>
  <c r="E158" i="5"/>
  <c r="Y158" i="5"/>
  <c r="FE158" i="5"/>
  <c r="FD158" i="5"/>
  <c r="AF156" i="7"/>
  <c r="B156" i="5"/>
  <c r="C156" i="5"/>
  <c r="AG156" i="5"/>
  <c r="AB156" i="5"/>
  <c r="Y156" i="5"/>
  <c r="E156" i="5"/>
  <c r="FE156" i="5"/>
  <c r="FD156" i="5"/>
  <c r="B153" i="5"/>
  <c r="C153" i="5"/>
  <c r="AG153" i="5"/>
  <c r="AB153" i="5"/>
  <c r="Y153" i="5"/>
  <c r="E153" i="5"/>
  <c r="FE153" i="5"/>
  <c r="FD153" i="5"/>
  <c r="B151" i="5"/>
  <c r="C151" i="5"/>
  <c r="AG151" i="5"/>
  <c r="AB151" i="5"/>
  <c r="Y151" i="5"/>
  <c r="E151" i="5"/>
  <c r="FE151" i="5"/>
  <c r="FD151" i="5"/>
  <c r="B150" i="5"/>
  <c r="C150" i="5"/>
  <c r="AG150" i="5"/>
  <c r="AB150" i="5"/>
  <c r="E150" i="5"/>
  <c r="Y150" i="5"/>
  <c r="FE150" i="5"/>
  <c r="FD150" i="5"/>
  <c r="B148" i="5"/>
  <c r="C148" i="5"/>
  <c r="AG148" i="5"/>
  <c r="AB148" i="5"/>
  <c r="Y148" i="5"/>
  <c r="E148" i="5"/>
  <c r="FE148" i="5"/>
  <c r="FD148" i="5"/>
  <c r="AQ145" i="7"/>
  <c r="B145" i="5"/>
  <c r="C145" i="5"/>
  <c r="AG145" i="5"/>
  <c r="AB145" i="5"/>
  <c r="Y145" i="5"/>
  <c r="E145" i="5"/>
  <c r="FE145" i="5"/>
  <c r="FD145" i="5"/>
  <c r="B143" i="5"/>
  <c r="C143" i="5"/>
  <c r="AG143" i="5"/>
  <c r="AB143" i="5"/>
  <c r="Y143" i="5"/>
  <c r="E143" i="5"/>
  <c r="FE143" i="5"/>
  <c r="FD143" i="5"/>
  <c r="B142" i="5"/>
  <c r="C142" i="5"/>
  <c r="AG142" i="5"/>
  <c r="AB142" i="5"/>
  <c r="E142" i="5"/>
  <c r="Y142" i="5"/>
  <c r="FE142" i="5"/>
  <c r="FD142" i="5"/>
  <c r="AF140" i="7"/>
  <c r="B140" i="5"/>
  <c r="C140" i="5"/>
  <c r="AG140" i="5"/>
  <c r="AB140" i="5"/>
  <c r="Y140" i="5"/>
  <c r="E140" i="5"/>
  <c r="FE140" i="5"/>
  <c r="FD140" i="5"/>
  <c r="B137" i="5"/>
  <c r="C137" i="5"/>
  <c r="AG137" i="5"/>
  <c r="AB137" i="5"/>
  <c r="Y137" i="5"/>
  <c r="E137" i="5"/>
  <c r="FE137" i="5"/>
  <c r="FD137" i="5"/>
  <c r="B135" i="5"/>
  <c r="C135" i="5"/>
  <c r="AG135" i="5"/>
  <c r="AB135" i="5"/>
  <c r="Y135" i="5"/>
  <c r="E135" i="5"/>
  <c r="FE135" i="5"/>
  <c r="FD135" i="5"/>
  <c r="B134" i="5"/>
  <c r="C134" i="5"/>
  <c r="AG134" i="5"/>
  <c r="AB134" i="5"/>
  <c r="E134" i="5"/>
  <c r="Y134" i="5"/>
  <c r="FE134" i="5"/>
  <c r="FD134" i="5"/>
  <c r="AF132" i="7"/>
  <c r="B132" i="5"/>
  <c r="C132" i="5"/>
  <c r="AG132" i="5"/>
  <c r="AB132" i="5"/>
  <c r="Y132" i="5"/>
  <c r="E132" i="5"/>
  <c r="FE132" i="5"/>
  <c r="FD132" i="5"/>
  <c r="V129" i="7"/>
  <c r="B129" i="5"/>
  <c r="C129" i="5"/>
  <c r="AG129" i="5"/>
  <c r="AB129" i="5"/>
  <c r="Y129" i="5"/>
  <c r="E129" i="5"/>
  <c r="FE129" i="5"/>
  <c r="FD129" i="5"/>
  <c r="B127" i="5"/>
  <c r="C127" i="5"/>
  <c r="AG127" i="5"/>
  <c r="AB127" i="5"/>
  <c r="Y127" i="5"/>
  <c r="E127" i="5"/>
  <c r="FE127" i="5"/>
  <c r="FD127" i="5"/>
  <c r="B125" i="5"/>
  <c r="C125" i="5"/>
  <c r="AG125" i="5"/>
  <c r="AB125" i="5"/>
  <c r="Y125" i="5"/>
  <c r="E125" i="5"/>
  <c r="FE125" i="5"/>
  <c r="FD125" i="5"/>
  <c r="B123" i="5"/>
  <c r="C123" i="5"/>
  <c r="AG123" i="5"/>
  <c r="AB123" i="5"/>
  <c r="Y123" i="5"/>
  <c r="E123" i="5"/>
  <c r="FE123" i="5"/>
  <c r="FD123" i="5"/>
  <c r="B121" i="5"/>
  <c r="C121" i="5"/>
  <c r="AG121" i="5"/>
  <c r="AB121" i="5"/>
  <c r="Y121" i="5"/>
  <c r="E121" i="5"/>
  <c r="FE121" i="5"/>
  <c r="FD121" i="5"/>
  <c r="B119" i="5"/>
  <c r="C119" i="5"/>
  <c r="AG119" i="5"/>
  <c r="AB119" i="5"/>
  <c r="Y119" i="5"/>
  <c r="E119" i="5"/>
  <c r="FE119" i="5"/>
  <c r="FD119" i="5"/>
  <c r="B117" i="5"/>
  <c r="C117" i="5"/>
  <c r="AG117" i="5"/>
  <c r="AB117" i="5"/>
  <c r="Y117" i="5"/>
  <c r="E117" i="5"/>
  <c r="FE117" i="5"/>
  <c r="FD117" i="5"/>
  <c r="B115" i="5"/>
  <c r="C115" i="5"/>
  <c r="AG115" i="5"/>
  <c r="AB115" i="5"/>
  <c r="Y115" i="5"/>
  <c r="E115" i="5"/>
  <c r="FE115" i="5"/>
  <c r="FD115" i="5"/>
  <c r="B113" i="5"/>
  <c r="C113" i="5"/>
  <c r="AG113" i="5"/>
  <c r="AB113" i="5"/>
  <c r="Y113" i="5"/>
  <c r="E113" i="5"/>
  <c r="FE113" i="5"/>
  <c r="FD113" i="5"/>
  <c r="B111" i="5"/>
  <c r="C111" i="5"/>
  <c r="AG111" i="5"/>
  <c r="AB111" i="5"/>
  <c r="Y111" i="5"/>
  <c r="E111" i="5"/>
  <c r="FE111" i="5"/>
  <c r="FD111" i="5"/>
  <c r="B109" i="5"/>
  <c r="C109" i="5"/>
  <c r="AG109" i="5"/>
  <c r="AB109" i="5"/>
  <c r="Y109" i="5"/>
  <c r="E109" i="5"/>
  <c r="FE109" i="5"/>
  <c r="FD109" i="5"/>
  <c r="B107" i="5"/>
  <c r="C107" i="5"/>
  <c r="AG107" i="5"/>
  <c r="AB107" i="5"/>
  <c r="Y107" i="5"/>
  <c r="E107" i="5"/>
  <c r="FE107" i="5"/>
  <c r="FD107" i="5"/>
  <c r="B105" i="5"/>
  <c r="C105" i="5"/>
  <c r="AG105" i="5"/>
  <c r="AB105" i="5"/>
  <c r="Y105" i="5"/>
  <c r="E105" i="5"/>
  <c r="FE105" i="5"/>
  <c r="FD105" i="5"/>
  <c r="F103" i="7"/>
  <c r="B103" i="5"/>
  <c r="C103" i="5"/>
  <c r="AG103" i="5"/>
  <c r="AB103" i="5"/>
  <c r="Y103" i="5"/>
  <c r="E103" i="5"/>
  <c r="FE103" i="5"/>
  <c r="FD103" i="5"/>
  <c r="B102" i="5"/>
  <c r="C102" i="5"/>
  <c r="AG102" i="5"/>
  <c r="AB102" i="5"/>
  <c r="E102" i="5"/>
  <c r="Y102" i="5"/>
  <c r="FE102" i="5"/>
  <c r="FD102" i="5"/>
  <c r="V100" i="7"/>
  <c r="B100" i="5"/>
  <c r="C100" i="5"/>
  <c r="AG100" i="5"/>
  <c r="AB100" i="5"/>
  <c r="Y100" i="5"/>
  <c r="E100" i="5"/>
  <c r="FE100" i="5"/>
  <c r="FD100" i="5"/>
  <c r="B97" i="5"/>
  <c r="C97" i="5"/>
  <c r="AG97" i="5"/>
  <c r="AB97" i="5"/>
  <c r="Y97" i="5"/>
  <c r="E97" i="5"/>
  <c r="FE97" i="5"/>
  <c r="FD97" i="5"/>
  <c r="F95" i="7"/>
  <c r="B95" i="5"/>
  <c r="C95" i="5"/>
  <c r="AG95" i="5"/>
  <c r="AB95" i="5"/>
  <c r="Y95" i="5"/>
  <c r="E95" i="5"/>
  <c r="FE95" i="5"/>
  <c r="FD95" i="5"/>
  <c r="B94" i="5"/>
  <c r="C94" i="5"/>
  <c r="AG94" i="5"/>
  <c r="AB94" i="5"/>
  <c r="E94" i="5"/>
  <c r="Y94" i="5"/>
  <c r="FE94" i="5"/>
  <c r="FD94" i="5"/>
  <c r="B92" i="5"/>
  <c r="C92" i="5"/>
  <c r="AG92" i="5"/>
  <c r="AB92" i="5"/>
  <c r="Y92" i="5"/>
  <c r="E92" i="5"/>
  <c r="FE92" i="5"/>
  <c r="FD92" i="5"/>
  <c r="AF89" i="7"/>
  <c r="B89" i="5"/>
  <c r="C89" i="5"/>
  <c r="AG89" i="5"/>
  <c r="AB89" i="5"/>
  <c r="Y89" i="5"/>
  <c r="E89" i="5"/>
  <c r="FE89" i="5"/>
  <c r="FD89" i="5"/>
  <c r="F87" i="7"/>
  <c r="B87" i="5"/>
  <c r="C87" i="5"/>
  <c r="AG87" i="5"/>
  <c r="AB87" i="5"/>
  <c r="Y87" i="5"/>
  <c r="E87" i="5"/>
  <c r="FE87" i="5"/>
  <c r="FD87" i="5"/>
  <c r="B86" i="5"/>
  <c r="C86" i="5"/>
  <c r="AG86" i="5"/>
  <c r="AB86" i="5"/>
  <c r="E86" i="5"/>
  <c r="Y86" i="5"/>
  <c r="FE86" i="5"/>
  <c r="FD86" i="5"/>
  <c r="B84" i="5"/>
  <c r="C84" i="5"/>
  <c r="AG84" i="5"/>
  <c r="AB84" i="5"/>
  <c r="Y84" i="5"/>
  <c r="E84" i="5"/>
  <c r="FE84" i="5"/>
  <c r="FD84" i="5"/>
  <c r="B81" i="5"/>
  <c r="C81" i="5"/>
  <c r="AG81" i="5"/>
  <c r="AB81" i="5"/>
  <c r="Y81" i="5"/>
  <c r="E81" i="5"/>
  <c r="FE81" i="5"/>
  <c r="FD81" i="5"/>
  <c r="F79" i="7"/>
  <c r="B79" i="5"/>
  <c r="C79" i="5"/>
  <c r="AG79" i="5"/>
  <c r="AB79" i="5"/>
  <c r="Y79" i="5"/>
  <c r="E79" i="5"/>
  <c r="FE79" i="5"/>
  <c r="FD79" i="5"/>
  <c r="B78" i="5"/>
  <c r="C78" i="5"/>
  <c r="AG78" i="5"/>
  <c r="AB78" i="5"/>
  <c r="E78" i="5"/>
  <c r="Y78" i="5"/>
  <c r="FE78" i="5"/>
  <c r="FD78" i="5"/>
  <c r="B76" i="5"/>
  <c r="C76" i="5"/>
  <c r="AG76" i="5"/>
  <c r="AB76" i="5"/>
  <c r="Y76" i="5"/>
  <c r="E76" i="5"/>
  <c r="FE76" i="5"/>
  <c r="FD76" i="5"/>
  <c r="B73" i="5"/>
  <c r="C73" i="5"/>
  <c r="AG73" i="5"/>
  <c r="AB73" i="5"/>
  <c r="Y73" i="5"/>
  <c r="E73" i="5"/>
  <c r="FE73" i="5"/>
  <c r="FD73" i="5"/>
  <c r="B71" i="5"/>
  <c r="C71" i="5"/>
  <c r="AG71" i="5"/>
  <c r="AB71" i="5"/>
  <c r="Y71" i="5"/>
  <c r="E71" i="5"/>
  <c r="FE71" i="5"/>
  <c r="FD71" i="5"/>
  <c r="B70" i="5"/>
  <c r="C70" i="5"/>
  <c r="AG70" i="5"/>
  <c r="AB70" i="5"/>
  <c r="E70" i="5"/>
  <c r="Y70" i="5"/>
  <c r="FE70" i="5"/>
  <c r="FD70" i="5"/>
  <c r="B68" i="5"/>
  <c r="C68" i="5"/>
  <c r="AG68" i="5"/>
  <c r="AB68" i="5"/>
  <c r="Y68" i="5"/>
  <c r="E68" i="5"/>
  <c r="FE68" i="5"/>
  <c r="FD68" i="5"/>
  <c r="B65" i="5"/>
  <c r="C65" i="5"/>
  <c r="AG65" i="5"/>
  <c r="AB65" i="5"/>
  <c r="Y65" i="5"/>
  <c r="E65" i="5"/>
  <c r="FE65" i="5"/>
  <c r="FD65" i="5"/>
  <c r="F63" i="7"/>
  <c r="B63" i="5"/>
  <c r="C63" i="5"/>
  <c r="AG63" i="5"/>
  <c r="AB63" i="5"/>
  <c r="Y63" i="5"/>
  <c r="E63" i="5"/>
  <c r="FE63" i="5"/>
  <c r="FD63" i="5"/>
  <c r="B62" i="5"/>
  <c r="C62" i="5"/>
  <c r="AG62" i="5"/>
  <c r="AB62" i="5"/>
  <c r="E62" i="5"/>
  <c r="Y62" i="5"/>
  <c r="FE62" i="5"/>
  <c r="FD62" i="5"/>
  <c r="V60" i="7"/>
  <c r="B60" i="5"/>
  <c r="C60" i="5"/>
  <c r="AG60" i="5"/>
  <c r="AB60" i="5"/>
  <c r="Y60" i="5"/>
  <c r="E60" i="5"/>
  <c r="FE60" i="5"/>
  <c r="FD60" i="5"/>
  <c r="B57" i="5"/>
  <c r="AG57" i="5"/>
  <c r="AB57" i="5"/>
  <c r="Y57" i="5"/>
  <c r="E57" i="5"/>
  <c r="B55" i="5"/>
  <c r="AG55" i="5"/>
  <c r="AB55" i="5"/>
  <c r="Y55" i="5"/>
  <c r="E55" i="5"/>
  <c r="B53" i="5"/>
  <c r="AG53" i="5"/>
  <c r="AB53" i="5"/>
  <c r="Y53" i="5"/>
  <c r="E53" i="5"/>
  <c r="V201" i="7"/>
  <c r="V198" i="7"/>
  <c r="V193" i="7"/>
  <c r="V190" i="7"/>
  <c r="V185" i="7"/>
  <c r="V182" i="7"/>
  <c r="V177" i="7"/>
  <c r="V174" i="7"/>
  <c r="V169" i="7"/>
  <c r="V166" i="7"/>
  <c r="V161" i="7"/>
  <c r="V158" i="7"/>
  <c r="V153" i="7"/>
  <c r="V150" i="7"/>
  <c r="V145" i="7"/>
  <c r="V142" i="7"/>
  <c r="V137" i="7"/>
  <c r="V134" i="7"/>
  <c r="V102" i="7"/>
  <c r="V86" i="7"/>
  <c r="V70" i="7"/>
  <c r="D201" i="7"/>
  <c r="F172" i="7"/>
  <c r="D169" i="7"/>
  <c r="B200" i="5"/>
  <c r="C200" i="5"/>
  <c r="AG200" i="5"/>
  <c r="AB200" i="5"/>
  <c r="Y200" i="5"/>
  <c r="E200" i="5"/>
  <c r="FE200" i="5"/>
  <c r="FD200" i="5"/>
  <c r="D199" i="5"/>
  <c r="D197" i="7"/>
  <c r="B197" i="5"/>
  <c r="C197" i="5"/>
  <c r="AG197" i="5"/>
  <c r="AB197" i="5"/>
  <c r="Y197" i="5"/>
  <c r="E197" i="5"/>
  <c r="FE197" i="5"/>
  <c r="FD197" i="5"/>
  <c r="B195" i="5"/>
  <c r="C195" i="5"/>
  <c r="AG195" i="5"/>
  <c r="AB195" i="5"/>
  <c r="Y195" i="5"/>
  <c r="E195" i="5"/>
  <c r="FE195" i="5"/>
  <c r="FD195" i="5"/>
  <c r="B194" i="5"/>
  <c r="C194" i="5"/>
  <c r="AG194" i="5"/>
  <c r="AB194" i="5"/>
  <c r="E194" i="5"/>
  <c r="Y194" i="5"/>
  <c r="FE194" i="5"/>
  <c r="FD194" i="5"/>
  <c r="B192" i="5"/>
  <c r="C192" i="5"/>
  <c r="AG192" i="5"/>
  <c r="AB192" i="5"/>
  <c r="Y192" i="5"/>
  <c r="E192" i="5"/>
  <c r="FE192" i="5"/>
  <c r="FD192" i="5"/>
  <c r="D191" i="5"/>
  <c r="B189" i="5"/>
  <c r="C189" i="5"/>
  <c r="AG189" i="5"/>
  <c r="AB189" i="5"/>
  <c r="Y189" i="5"/>
  <c r="E189" i="5"/>
  <c r="FE189" i="5"/>
  <c r="FD189" i="5"/>
  <c r="F187" i="7"/>
  <c r="B187" i="5"/>
  <c r="C187" i="5"/>
  <c r="AG187" i="5"/>
  <c r="AB187" i="5"/>
  <c r="Y187" i="5"/>
  <c r="E187" i="5"/>
  <c r="FE187" i="5"/>
  <c r="FD187" i="5"/>
  <c r="B186" i="5"/>
  <c r="C186" i="5"/>
  <c r="AG186" i="5"/>
  <c r="AB186" i="5"/>
  <c r="E186" i="5"/>
  <c r="Y186" i="5"/>
  <c r="FE186" i="5"/>
  <c r="FD186" i="5"/>
  <c r="B184" i="5"/>
  <c r="C184" i="5"/>
  <c r="AG184" i="5"/>
  <c r="AB184" i="5"/>
  <c r="Y184" i="5"/>
  <c r="E184" i="5"/>
  <c r="FE184" i="5"/>
  <c r="FD184" i="5"/>
  <c r="D183" i="5"/>
  <c r="B181" i="5"/>
  <c r="C181" i="5"/>
  <c r="AG181" i="5"/>
  <c r="AB181" i="5"/>
  <c r="Y181" i="5"/>
  <c r="E181" i="5"/>
  <c r="FE181" i="5"/>
  <c r="FD181" i="5"/>
  <c r="AF179" i="7"/>
  <c r="B179" i="5"/>
  <c r="C179" i="5"/>
  <c r="AG179" i="5"/>
  <c r="AB179" i="5"/>
  <c r="Y179" i="5"/>
  <c r="E179" i="5"/>
  <c r="FE179" i="5"/>
  <c r="FD179" i="5"/>
  <c r="B178" i="5"/>
  <c r="C178" i="5"/>
  <c r="AG178" i="5"/>
  <c r="AB178" i="5"/>
  <c r="E178" i="5"/>
  <c r="Y178" i="5"/>
  <c r="FE178" i="5"/>
  <c r="FD178" i="5"/>
  <c r="B176" i="5"/>
  <c r="C176" i="5"/>
  <c r="AG176" i="5"/>
  <c r="AB176" i="5"/>
  <c r="Y176" i="5"/>
  <c r="E176" i="5"/>
  <c r="FE176" i="5"/>
  <c r="FD176" i="5"/>
  <c r="D175" i="5"/>
  <c r="B173" i="5"/>
  <c r="C173" i="5"/>
  <c r="AG173" i="5"/>
  <c r="AB173" i="5"/>
  <c r="Y173" i="5"/>
  <c r="E173" i="5"/>
  <c r="FE173" i="5"/>
  <c r="FD173" i="5"/>
  <c r="F171" i="7"/>
  <c r="B171" i="5"/>
  <c r="C171" i="5"/>
  <c r="AG171" i="5"/>
  <c r="AB171" i="5"/>
  <c r="Y171" i="5"/>
  <c r="E171" i="5"/>
  <c r="FE171" i="5"/>
  <c r="FD171" i="5"/>
  <c r="B170" i="5"/>
  <c r="C170" i="5"/>
  <c r="AG170" i="5"/>
  <c r="AB170" i="5"/>
  <c r="E170" i="5"/>
  <c r="Y170" i="5"/>
  <c r="FE170" i="5"/>
  <c r="FD170" i="5"/>
  <c r="D168" i="7"/>
  <c r="B168" i="5"/>
  <c r="C168" i="5"/>
  <c r="AG168" i="5"/>
  <c r="AB168" i="5"/>
  <c r="Y168" i="5"/>
  <c r="E168" i="5"/>
  <c r="FE168" i="5"/>
  <c r="FD168" i="5"/>
  <c r="D167" i="5"/>
  <c r="AQ165" i="7"/>
  <c r="B165" i="5"/>
  <c r="C165" i="5"/>
  <c r="AG165" i="5"/>
  <c r="AB165" i="5"/>
  <c r="Y165" i="5"/>
  <c r="E165" i="5"/>
  <c r="FE165" i="5"/>
  <c r="FD165" i="5"/>
  <c r="F163" i="7"/>
  <c r="B163" i="5"/>
  <c r="C163" i="5"/>
  <c r="AG163" i="5"/>
  <c r="AB163" i="5"/>
  <c r="Y163" i="5"/>
  <c r="E163" i="5"/>
  <c r="FE163" i="5"/>
  <c r="FD163" i="5"/>
  <c r="B162" i="5"/>
  <c r="C162" i="5"/>
  <c r="AG162" i="5"/>
  <c r="AB162" i="5"/>
  <c r="E162" i="5"/>
  <c r="Y162" i="5"/>
  <c r="FE162" i="5"/>
  <c r="FD162" i="5"/>
  <c r="B160" i="5"/>
  <c r="C160" i="5"/>
  <c r="AG160" i="5"/>
  <c r="AB160" i="5"/>
  <c r="Y160" i="5"/>
  <c r="E160" i="5"/>
  <c r="FE160" i="5"/>
  <c r="FD160" i="5"/>
  <c r="D159" i="5"/>
  <c r="B157" i="5"/>
  <c r="C157" i="5"/>
  <c r="AG157" i="5"/>
  <c r="AB157" i="5"/>
  <c r="Y157" i="5"/>
  <c r="E157" i="5"/>
  <c r="FE157" i="5"/>
  <c r="FD157" i="5"/>
  <c r="B155" i="5"/>
  <c r="C155" i="5"/>
  <c r="AG155" i="5"/>
  <c r="AB155" i="5"/>
  <c r="Y155" i="5"/>
  <c r="E155" i="5"/>
  <c r="FE155" i="5"/>
  <c r="FD155" i="5"/>
  <c r="B154" i="5"/>
  <c r="C154" i="5"/>
  <c r="AG154" i="5"/>
  <c r="AB154" i="5"/>
  <c r="E154" i="5"/>
  <c r="Y154" i="5"/>
  <c r="FE154" i="5"/>
  <c r="FD154" i="5"/>
  <c r="B152" i="5"/>
  <c r="C152" i="5"/>
  <c r="AG152" i="5"/>
  <c r="AB152" i="5"/>
  <c r="Y152" i="5"/>
  <c r="E152" i="5"/>
  <c r="FE152" i="5"/>
  <c r="FD152" i="5"/>
  <c r="D151" i="5"/>
  <c r="B149" i="5"/>
  <c r="C149" i="5"/>
  <c r="AG149" i="5"/>
  <c r="AB149" i="5"/>
  <c r="Y149" i="5"/>
  <c r="E149" i="5"/>
  <c r="FE149" i="5"/>
  <c r="FD149" i="5"/>
  <c r="B147" i="5"/>
  <c r="C147" i="5"/>
  <c r="AG147" i="5"/>
  <c r="AB147" i="5"/>
  <c r="Y147" i="5"/>
  <c r="E147" i="5"/>
  <c r="FE147" i="5"/>
  <c r="FD147" i="5"/>
  <c r="B146" i="5"/>
  <c r="C146" i="5"/>
  <c r="AG146" i="5"/>
  <c r="AB146" i="5"/>
  <c r="E146" i="5"/>
  <c r="Y146" i="5"/>
  <c r="FE146" i="5"/>
  <c r="FD146" i="5"/>
  <c r="AF144" i="7"/>
  <c r="B144" i="5"/>
  <c r="C144" i="5"/>
  <c r="AG144" i="5"/>
  <c r="AB144" i="5"/>
  <c r="Y144" i="5"/>
  <c r="E144" i="5"/>
  <c r="FE144" i="5"/>
  <c r="FD144" i="5"/>
  <c r="D143" i="5"/>
  <c r="AQ141" i="7"/>
  <c r="B141" i="5"/>
  <c r="C141" i="5"/>
  <c r="AG141" i="5"/>
  <c r="AB141" i="5"/>
  <c r="Y141" i="5"/>
  <c r="E141" i="5"/>
  <c r="FE141" i="5"/>
  <c r="FD141" i="5"/>
  <c r="F139" i="7"/>
  <c r="B139" i="5"/>
  <c r="C139" i="5"/>
  <c r="AG139" i="5"/>
  <c r="AB139" i="5"/>
  <c r="Y139" i="5"/>
  <c r="E139" i="5"/>
  <c r="FE139" i="5"/>
  <c r="FD139" i="5"/>
  <c r="B138" i="5"/>
  <c r="C138" i="5"/>
  <c r="AG138" i="5"/>
  <c r="AB138" i="5"/>
  <c r="E138" i="5"/>
  <c r="Y138" i="5"/>
  <c r="FE138" i="5"/>
  <c r="FD138" i="5"/>
  <c r="B136" i="5"/>
  <c r="C136" i="5"/>
  <c r="AG136" i="5"/>
  <c r="AB136" i="5"/>
  <c r="Y136" i="5"/>
  <c r="E136" i="5"/>
  <c r="FE136" i="5"/>
  <c r="FD136" i="5"/>
  <c r="D135" i="5"/>
  <c r="B133" i="5"/>
  <c r="C133" i="5"/>
  <c r="AG133" i="5"/>
  <c r="AB133" i="5"/>
  <c r="Y133" i="5"/>
  <c r="E133" i="5"/>
  <c r="FE133" i="5"/>
  <c r="FD133" i="5"/>
  <c r="B131" i="5"/>
  <c r="C131" i="5"/>
  <c r="AG131" i="5"/>
  <c r="AB131" i="5"/>
  <c r="Y131" i="5"/>
  <c r="E131" i="5"/>
  <c r="FE131" i="5"/>
  <c r="FD131" i="5"/>
  <c r="B130" i="5"/>
  <c r="C130" i="5"/>
  <c r="AG130" i="5"/>
  <c r="AB130" i="5"/>
  <c r="E130" i="5"/>
  <c r="Y130" i="5"/>
  <c r="FE130" i="5"/>
  <c r="FD130" i="5"/>
  <c r="B128" i="5"/>
  <c r="C128" i="5"/>
  <c r="AG128" i="5"/>
  <c r="AB128" i="5"/>
  <c r="Y128" i="5"/>
  <c r="E128" i="5"/>
  <c r="FE128" i="5"/>
  <c r="FD128" i="5"/>
  <c r="B126" i="5"/>
  <c r="C126" i="5"/>
  <c r="AG126" i="5"/>
  <c r="AB126" i="5"/>
  <c r="E126" i="5"/>
  <c r="Y126" i="5"/>
  <c r="FE126" i="5"/>
  <c r="FD126" i="5"/>
  <c r="B124" i="5"/>
  <c r="C124" i="5"/>
  <c r="AG124" i="5"/>
  <c r="AB124" i="5"/>
  <c r="Y124" i="5"/>
  <c r="E124" i="5"/>
  <c r="FE124" i="5"/>
  <c r="FD124" i="5"/>
  <c r="B122" i="5"/>
  <c r="C122" i="5"/>
  <c r="AG122" i="5"/>
  <c r="AB122" i="5"/>
  <c r="E122" i="5"/>
  <c r="Y122" i="5"/>
  <c r="FE122" i="5"/>
  <c r="FD122" i="5"/>
  <c r="B120" i="5"/>
  <c r="C120" i="5"/>
  <c r="AG120" i="5"/>
  <c r="AB120" i="5"/>
  <c r="Y120" i="5"/>
  <c r="E120" i="5"/>
  <c r="FE120" i="5"/>
  <c r="FD120" i="5"/>
  <c r="B118" i="5"/>
  <c r="C118" i="5"/>
  <c r="AG118" i="5"/>
  <c r="AB118" i="5"/>
  <c r="E118" i="5"/>
  <c r="Y118" i="5"/>
  <c r="FE118" i="5"/>
  <c r="FD118" i="5"/>
  <c r="B116" i="5"/>
  <c r="C116" i="5"/>
  <c r="AG116" i="5"/>
  <c r="AB116" i="5"/>
  <c r="Y116" i="5"/>
  <c r="E116" i="5"/>
  <c r="FE116" i="5"/>
  <c r="FD116" i="5"/>
  <c r="B114" i="5"/>
  <c r="C114" i="5"/>
  <c r="AG114" i="5"/>
  <c r="AB114" i="5"/>
  <c r="E114" i="5"/>
  <c r="Y114" i="5"/>
  <c r="FE114" i="5"/>
  <c r="FD114" i="5"/>
  <c r="B112" i="5"/>
  <c r="C112" i="5"/>
  <c r="AG112" i="5"/>
  <c r="AB112" i="5"/>
  <c r="Y112" i="5"/>
  <c r="E112" i="5"/>
  <c r="FE112" i="5"/>
  <c r="FD112" i="5"/>
  <c r="B110" i="5"/>
  <c r="C110" i="5"/>
  <c r="AG110" i="5"/>
  <c r="AB110" i="5"/>
  <c r="E110" i="5"/>
  <c r="Y110" i="5"/>
  <c r="FE110" i="5"/>
  <c r="FD110" i="5"/>
  <c r="B108" i="5"/>
  <c r="C108" i="5"/>
  <c r="AG108" i="5"/>
  <c r="AB108" i="5"/>
  <c r="Y108" i="5"/>
  <c r="E108" i="5"/>
  <c r="FE108" i="5"/>
  <c r="FD108" i="5"/>
  <c r="B106" i="5"/>
  <c r="C106" i="5"/>
  <c r="AG106" i="5"/>
  <c r="AB106" i="5"/>
  <c r="E106" i="5"/>
  <c r="Y106" i="5"/>
  <c r="FE106" i="5"/>
  <c r="FD106" i="5"/>
  <c r="B104" i="5"/>
  <c r="C104" i="5"/>
  <c r="AG104" i="5"/>
  <c r="AB104" i="5"/>
  <c r="Y104" i="5"/>
  <c r="E104" i="5"/>
  <c r="FE104" i="5"/>
  <c r="FD104" i="5"/>
  <c r="D103" i="5"/>
  <c r="B101" i="5"/>
  <c r="C101" i="5"/>
  <c r="AG101" i="5"/>
  <c r="AB101" i="5"/>
  <c r="Y101" i="5"/>
  <c r="E101" i="5"/>
  <c r="FE101" i="5"/>
  <c r="FD101" i="5"/>
  <c r="B99" i="5"/>
  <c r="C99" i="5"/>
  <c r="AG99" i="5"/>
  <c r="AB99" i="5"/>
  <c r="Y99" i="5"/>
  <c r="E99" i="5"/>
  <c r="FE99" i="5"/>
  <c r="FD99" i="5"/>
  <c r="B98" i="5"/>
  <c r="C98" i="5"/>
  <c r="AG98" i="5"/>
  <c r="AB98" i="5"/>
  <c r="E98" i="5"/>
  <c r="Y98" i="5"/>
  <c r="FE98" i="5"/>
  <c r="FD98" i="5"/>
  <c r="B96" i="5"/>
  <c r="C96" i="5"/>
  <c r="AG96" i="5"/>
  <c r="AB96" i="5"/>
  <c r="Y96" i="5"/>
  <c r="E96" i="5"/>
  <c r="FE96" i="5"/>
  <c r="FD96" i="5"/>
  <c r="D95" i="5"/>
  <c r="AF93" i="7"/>
  <c r="B93" i="5"/>
  <c r="C93" i="5"/>
  <c r="AG93" i="5"/>
  <c r="AB93" i="5"/>
  <c r="Y93" i="5"/>
  <c r="E93" i="5"/>
  <c r="FE93" i="5"/>
  <c r="FD93" i="5"/>
  <c r="B91" i="5"/>
  <c r="C91" i="5"/>
  <c r="AG91" i="5"/>
  <c r="AB91" i="5"/>
  <c r="Y91" i="5"/>
  <c r="E91" i="5"/>
  <c r="FE91" i="5"/>
  <c r="FD91" i="5"/>
  <c r="B90" i="5"/>
  <c r="C90" i="5"/>
  <c r="AG90" i="5"/>
  <c r="AB90" i="5"/>
  <c r="E90" i="5"/>
  <c r="Y90" i="5"/>
  <c r="FE90" i="5"/>
  <c r="FD90" i="5"/>
  <c r="B88" i="5"/>
  <c r="C88" i="5"/>
  <c r="AG88" i="5"/>
  <c r="AB88" i="5"/>
  <c r="Y88" i="5"/>
  <c r="E88" i="5"/>
  <c r="FE88" i="5"/>
  <c r="FD88" i="5"/>
  <c r="D87" i="5"/>
  <c r="AF85" i="7"/>
  <c r="B85" i="5"/>
  <c r="C85" i="5"/>
  <c r="AG85" i="5"/>
  <c r="AB85" i="5"/>
  <c r="Y85" i="5"/>
  <c r="E85" i="5"/>
  <c r="FE85" i="5"/>
  <c r="FD85" i="5"/>
  <c r="B83" i="5"/>
  <c r="C83" i="5"/>
  <c r="AG83" i="5"/>
  <c r="AB83" i="5"/>
  <c r="Y83" i="5"/>
  <c r="E83" i="5"/>
  <c r="FE83" i="5"/>
  <c r="FD83" i="5"/>
  <c r="B82" i="5"/>
  <c r="C82" i="5"/>
  <c r="AG82" i="5"/>
  <c r="AB82" i="5"/>
  <c r="E82" i="5"/>
  <c r="Y82" i="5"/>
  <c r="FE82" i="5"/>
  <c r="FD82" i="5"/>
  <c r="B80" i="5"/>
  <c r="C80" i="5"/>
  <c r="AG80" i="5"/>
  <c r="AB80" i="5"/>
  <c r="Y80" i="5"/>
  <c r="E80" i="5"/>
  <c r="FE80" i="5"/>
  <c r="FD80" i="5"/>
  <c r="D79" i="5"/>
  <c r="B77" i="5"/>
  <c r="C77" i="5"/>
  <c r="AG77" i="5"/>
  <c r="AB77" i="5"/>
  <c r="Y77" i="5"/>
  <c r="E77" i="5"/>
  <c r="FE77" i="5"/>
  <c r="FD77" i="5"/>
  <c r="B75" i="5"/>
  <c r="C75" i="5"/>
  <c r="AG75" i="5"/>
  <c r="AB75" i="5"/>
  <c r="Y75" i="5"/>
  <c r="E75" i="5"/>
  <c r="FE75" i="5"/>
  <c r="FD75" i="5"/>
  <c r="B74" i="5"/>
  <c r="C74" i="5"/>
  <c r="AG74" i="5"/>
  <c r="AB74" i="5"/>
  <c r="E74" i="5"/>
  <c r="Y74" i="5"/>
  <c r="FE74" i="5"/>
  <c r="FD74" i="5"/>
  <c r="B72" i="5"/>
  <c r="C72" i="5"/>
  <c r="AG72" i="5"/>
  <c r="AB72" i="5"/>
  <c r="Y72" i="5"/>
  <c r="E72" i="5"/>
  <c r="FE72" i="5"/>
  <c r="FD72" i="5"/>
  <c r="D71" i="5"/>
  <c r="AF69" i="7"/>
  <c r="B69" i="5"/>
  <c r="C69" i="5"/>
  <c r="AG69" i="5"/>
  <c r="AB69" i="5"/>
  <c r="Y69" i="5"/>
  <c r="E69" i="5"/>
  <c r="FE69" i="5"/>
  <c r="FD69" i="5"/>
  <c r="B67" i="5"/>
  <c r="C67" i="5"/>
  <c r="AG67" i="5"/>
  <c r="AB67" i="5"/>
  <c r="Y67" i="5"/>
  <c r="E67" i="5"/>
  <c r="FE67" i="5"/>
  <c r="FD67" i="5"/>
  <c r="B66" i="5"/>
  <c r="C66" i="5"/>
  <c r="AG66" i="5"/>
  <c r="AB66" i="5"/>
  <c r="E66" i="5"/>
  <c r="Y66" i="5"/>
  <c r="FE66" i="5"/>
  <c r="FD66" i="5"/>
  <c r="B64" i="5"/>
  <c r="C64" i="5"/>
  <c r="AG64" i="5"/>
  <c r="AB64" i="5"/>
  <c r="Y64" i="5"/>
  <c r="E64" i="5"/>
  <c r="FE64" i="5"/>
  <c r="FD64" i="5"/>
  <c r="D63" i="5"/>
  <c r="AF61" i="7"/>
  <c r="B61" i="5"/>
  <c r="C61" i="5"/>
  <c r="AG61" i="5"/>
  <c r="AB61" i="5"/>
  <c r="Y61" i="5"/>
  <c r="E61" i="5"/>
  <c r="FE61" i="5"/>
  <c r="FD61" i="5"/>
  <c r="B59" i="5"/>
  <c r="C59" i="5"/>
  <c r="AG59" i="5"/>
  <c r="AB59" i="5"/>
  <c r="Y59" i="5"/>
  <c r="E59" i="5"/>
  <c r="FE59" i="5"/>
  <c r="FD59" i="5"/>
  <c r="B58" i="5"/>
  <c r="C58" i="5"/>
  <c r="AG58" i="5"/>
  <c r="AB58" i="5"/>
  <c r="E58" i="5"/>
  <c r="Y58" i="5"/>
  <c r="FE58" i="5"/>
  <c r="FD58" i="5"/>
  <c r="B56" i="5"/>
  <c r="AG56" i="5"/>
  <c r="AB56" i="5"/>
  <c r="Y56" i="5"/>
  <c r="E56" i="5"/>
  <c r="B54" i="5"/>
  <c r="AG54" i="5"/>
  <c r="AB54" i="5"/>
  <c r="E54" i="5"/>
  <c r="Y54" i="5"/>
  <c r="B52" i="5"/>
  <c r="AG52" i="5"/>
  <c r="AB52" i="5"/>
  <c r="Y52" i="5"/>
  <c r="E52" i="5"/>
  <c r="V199" i="7"/>
  <c r="V196" i="7"/>
  <c r="V194" i="7"/>
  <c r="V191" i="7"/>
  <c r="V188" i="7"/>
  <c r="V186" i="7"/>
  <c r="V183" i="7"/>
  <c r="V180" i="7"/>
  <c r="V178" i="7"/>
  <c r="V175" i="7"/>
  <c r="V172" i="7"/>
  <c r="V170" i="7"/>
  <c r="V167" i="7"/>
  <c r="V164" i="7"/>
  <c r="V162" i="7"/>
  <c r="V159" i="7"/>
  <c r="V156" i="7"/>
  <c r="V154" i="7"/>
  <c r="V151" i="7"/>
  <c r="V148" i="7"/>
  <c r="V146" i="7"/>
  <c r="V143" i="7"/>
  <c r="V140" i="7"/>
  <c r="V138" i="7"/>
  <c r="V135" i="7"/>
  <c r="V132" i="7"/>
  <c r="V103" i="7"/>
  <c r="AF96" i="7"/>
  <c r="V94" i="7"/>
  <c r="V90" i="7"/>
  <c r="AF80" i="7"/>
  <c r="V78" i="7"/>
  <c r="V74" i="7"/>
  <c r="AF64" i="7"/>
  <c r="V62" i="7"/>
  <c r="V58" i="7"/>
  <c r="D194" i="7"/>
  <c r="F188" i="7"/>
  <c r="D185" i="7"/>
  <c r="F179" i="7"/>
  <c r="F170" i="7"/>
  <c r="F159" i="7"/>
  <c r="F151" i="7"/>
  <c r="F143" i="7"/>
  <c r="F135" i="7"/>
  <c r="F99" i="7"/>
  <c r="F91" i="7"/>
  <c r="F83" i="7"/>
  <c r="F75" i="7"/>
  <c r="F67" i="7"/>
  <c r="F59" i="7"/>
  <c r="V130" i="7"/>
  <c r="D107" i="5"/>
  <c r="V107" i="7"/>
  <c r="F107" i="7"/>
  <c r="V131" i="7"/>
  <c r="V106" i="7"/>
  <c r="CQ173" i="5"/>
  <c r="AG173" i="7"/>
  <c r="AH173" i="7"/>
  <c r="EK173" i="5"/>
  <c r="EL173" i="5"/>
  <c r="EI173" i="5"/>
  <c r="FN173" i="5"/>
  <c r="FO173" i="5"/>
  <c r="FP173" i="5"/>
  <c r="EJ173" i="5"/>
  <c r="EG173" i="5"/>
  <c r="EH173" i="5"/>
  <c r="AJ173" i="5"/>
  <c r="CV173" i="5"/>
  <c r="ET173" i="5"/>
  <c r="P173" i="5"/>
  <c r="EU173" i="5"/>
  <c r="Q173" i="5"/>
  <c r="CU173" i="5"/>
  <c r="BU173" i="5"/>
  <c r="R173" i="5"/>
  <c r="BV173" i="5"/>
  <c r="D173" i="8"/>
  <c r="F173" i="7"/>
  <c r="CQ189" i="5"/>
  <c r="AG189" i="7"/>
  <c r="AH189" i="7"/>
  <c r="EK189" i="5"/>
  <c r="EL189" i="5"/>
  <c r="EI189" i="5"/>
  <c r="FN189" i="5"/>
  <c r="FO189" i="5"/>
  <c r="FP189" i="5"/>
  <c r="EJ189" i="5"/>
  <c r="EG189" i="5"/>
  <c r="EH189" i="5"/>
  <c r="Q189" i="5"/>
  <c r="BU189" i="5"/>
  <c r="R189" i="5"/>
  <c r="CU189" i="5"/>
  <c r="AK189" i="5"/>
  <c r="AJ189" i="5"/>
  <c r="CV189" i="5"/>
  <c r="ET189" i="5"/>
  <c r="BV189" i="5"/>
  <c r="P189" i="5"/>
  <c r="EU189" i="5"/>
  <c r="D189" i="8"/>
  <c r="F189" i="7"/>
  <c r="CQ157" i="5"/>
  <c r="AG157" i="7"/>
  <c r="AH157" i="7"/>
  <c r="EK157" i="5"/>
  <c r="EL157" i="5"/>
  <c r="EI157" i="5"/>
  <c r="FN157" i="5"/>
  <c r="FO157" i="5"/>
  <c r="FP157" i="5"/>
  <c r="EJ157" i="5"/>
  <c r="EG157" i="5"/>
  <c r="EH157" i="5"/>
  <c r="Q157" i="5"/>
  <c r="AK157" i="5"/>
  <c r="R157" i="5"/>
  <c r="CU157" i="5"/>
  <c r="AJ157" i="5"/>
  <c r="CV157" i="5"/>
  <c r="ET157" i="5"/>
  <c r="EU157" i="5"/>
  <c r="BU157" i="5"/>
  <c r="BV157" i="5"/>
  <c r="P157" i="5"/>
  <c r="D157" i="8"/>
  <c r="F157" i="7"/>
  <c r="D152" i="5"/>
  <c r="CQ152" i="5"/>
  <c r="AG152" i="7"/>
  <c r="AH152" i="7"/>
  <c r="EK152" i="5"/>
  <c r="EL152" i="5"/>
  <c r="FN152" i="5"/>
  <c r="FO152" i="5"/>
  <c r="FP152" i="5"/>
  <c r="EJ152" i="5"/>
  <c r="EG152" i="5"/>
  <c r="EH152" i="5"/>
  <c r="EI152" i="5"/>
  <c r="AJ152" i="5"/>
  <c r="CV152" i="5"/>
  <c r="ET152" i="5"/>
  <c r="P152" i="5"/>
  <c r="EU152" i="5"/>
  <c r="Q152" i="5"/>
  <c r="R152" i="5"/>
  <c r="BV152" i="5"/>
  <c r="CU152" i="5"/>
  <c r="BU152" i="5"/>
  <c r="D152" i="7"/>
  <c r="D152" i="8"/>
  <c r="CQ133" i="5"/>
  <c r="AG133" i="7"/>
  <c r="AH133" i="7"/>
  <c r="EK133" i="5"/>
  <c r="EL133" i="5"/>
  <c r="EI133" i="5"/>
  <c r="FN133" i="5"/>
  <c r="FO133" i="5"/>
  <c r="FP133" i="5"/>
  <c r="EJ133" i="5"/>
  <c r="EG133" i="5"/>
  <c r="EH133" i="5"/>
  <c r="R133" i="5"/>
  <c r="CU133" i="5"/>
  <c r="AJ133" i="5"/>
  <c r="CV133" i="5"/>
  <c r="ET133" i="5"/>
  <c r="P133" i="5"/>
  <c r="EU133" i="5"/>
  <c r="Q133" i="5"/>
  <c r="BU133" i="5"/>
  <c r="BV133" i="5"/>
  <c r="D133" i="8"/>
  <c r="F133" i="7"/>
  <c r="D128" i="5"/>
  <c r="CQ128" i="5"/>
  <c r="AG128" i="7"/>
  <c r="AH128" i="7"/>
  <c r="EK128" i="5"/>
  <c r="EL128" i="5"/>
  <c r="FN128" i="5"/>
  <c r="FO128" i="5"/>
  <c r="FP128" i="5"/>
  <c r="EJ128" i="5"/>
  <c r="EG128" i="5"/>
  <c r="EH128" i="5"/>
  <c r="EI128" i="5"/>
  <c r="Q128" i="5"/>
  <c r="AK128" i="5"/>
  <c r="R128" i="5"/>
  <c r="CU128" i="5"/>
  <c r="AJ128" i="5"/>
  <c r="CV128" i="5"/>
  <c r="ET128" i="5"/>
  <c r="EU128" i="5"/>
  <c r="P128" i="5"/>
  <c r="BV128" i="5"/>
  <c r="BU128" i="5"/>
  <c r="D128" i="7"/>
  <c r="D128" i="8"/>
  <c r="CQ73" i="5"/>
  <c r="AH73" i="7"/>
  <c r="AG73" i="7"/>
  <c r="EL73" i="5"/>
  <c r="EK73" i="5"/>
  <c r="EI73" i="5"/>
  <c r="FN73" i="5"/>
  <c r="FO73" i="5"/>
  <c r="FP73" i="5"/>
  <c r="EJ73" i="5"/>
  <c r="EG73" i="5"/>
  <c r="EH73" i="5"/>
  <c r="P73" i="5"/>
  <c r="EU73" i="5"/>
  <c r="Q73" i="5"/>
  <c r="R73" i="5"/>
  <c r="CU73" i="5"/>
  <c r="ET73" i="5"/>
  <c r="AJ73" i="5"/>
  <c r="CV73" i="5"/>
  <c r="BU73" i="5"/>
  <c r="BV73" i="5"/>
  <c r="CC73" i="5"/>
  <c r="D73" i="8"/>
  <c r="F73" i="7"/>
  <c r="AQ73" i="7"/>
  <c r="D68" i="5"/>
  <c r="CQ68" i="5"/>
  <c r="AG68" i="7"/>
  <c r="AH68" i="7"/>
  <c r="EK68" i="5"/>
  <c r="EL68" i="5"/>
  <c r="FN68" i="5"/>
  <c r="FO68" i="5"/>
  <c r="FP68" i="5"/>
  <c r="EJ68" i="5"/>
  <c r="EG68" i="5"/>
  <c r="EH68" i="5"/>
  <c r="EI68" i="5"/>
  <c r="AJ68" i="5"/>
  <c r="P68" i="5"/>
  <c r="CV68" i="5"/>
  <c r="ET68" i="5"/>
  <c r="Q68" i="5"/>
  <c r="EU68" i="5"/>
  <c r="R68" i="5"/>
  <c r="CU68" i="5"/>
  <c r="BV68" i="5"/>
  <c r="BU68" i="5"/>
  <c r="D68" i="7"/>
  <c r="D68" i="8"/>
  <c r="AQ68" i="7"/>
  <c r="V192" i="7"/>
  <c r="V184" i="7"/>
  <c r="V181" i="7"/>
  <c r="V173" i="7"/>
  <c r="V165" i="7"/>
  <c r="V160" i="7"/>
  <c r="V128" i="7"/>
  <c r="AF68" i="7"/>
  <c r="D192" i="7"/>
  <c r="D165" i="7"/>
  <c r="D133" i="7"/>
  <c r="D89" i="7"/>
  <c r="CQ199" i="5"/>
  <c r="AG199" i="7"/>
  <c r="AH199" i="7"/>
  <c r="EK199" i="5"/>
  <c r="EL199" i="5"/>
  <c r="EG199" i="5"/>
  <c r="EH199" i="5"/>
  <c r="EI199" i="5"/>
  <c r="FN199" i="5"/>
  <c r="FO199" i="5"/>
  <c r="FP199" i="5"/>
  <c r="EJ199" i="5"/>
  <c r="P199" i="5"/>
  <c r="EU199" i="5"/>
  <c r="BU199" i="5"/>
  <c r="AJ199" i="5"/>
  <c r="Q199" i="5"/>
  <c r="ET199" i="5"/>
  <c r="R199" i="5"/>
  <c r="CU199" i="5"/>
  <c r="BV199" i="5"/>
  <c r="CC199" i="5"/>
  <c r="CV199" i="5"/>
  <c r="D199" i="8"/>
  <c r="D199" i="7"/>
  <c r="D197" i="5"/>
  <c r="D194" i="5"/>
  <c r="CQ194" i="5"/>
  <c r="AG194" i="7"/>
  <c r="AH194" i="7"/>
  <c r="EK194" i="5"/>
  <c r="EL194" i="5"/>
  <c r="EH194" i="5"/>
  <c r="EI194" i="5"/>
  <c r="FN194" i="5"/>
  <c r="FO194" i="5"/>
  <c r="FP194" i="5"/>
  <c r="EJ194" i="5"/>
  <c r="EG194" i="5"/>
  <c r="Q194" i="5"/>
  <c r="BV194" i="5"/>
  <c r="P194" i="5"/>
  <c r="R194" i="5"/>
  <c r="CU194" i="5"/>
  <c r="EU194" i="5"/>
  <c r="BU194" i="5"/>
  <c r="AK194" i="5"/>
  <c r="AJ194" i="5"/>
  <c r="CV194" i="5"/>
  <c r="ET194" i="5"/>
  <c r="D194" i="8"/>
  <c r="CQ191" i="5"/>
  <c r="AG191" i="7"/>
  <c r="AH191" i="7"/>
  <c r="EK191" i="5"/>
  <c r="EL191" i="5"/>
  <c r="EG191" i="5"/>
  <c r="EH191" i="5"/>
  <c r="EI191" i="5"/>
  <c r="FN191" i="5"/>
  <c r="FO191" i="5"/>
  <c r="FP191" i="5"/>
  <c r="EJ191" i="5"/>
  <c r="P191" i="5"/>
  <c r="EU191" i="5"/>
  <c r="BU191" i="5"/>
  <c r="Q191" i="5"/>
  <c r="AJ191" i="5"/>
  <c r="ET191" i="5"/>
  <c r="R191" i="5"/>
  <c r="CU191" i="5"/>
  <c r="BV191" i="5"/>
  <c r="CV191" i="5"/>
  <c r="D191" i="8"/>
  <c r="D191" i="7"/>
  <c r="D189" i="5"/>
  <c r="D186" i="5"/>
  <c r="CQ186" i="5"/>
  <c r="AG186" i="7"/>
  <c r="AH186" i="7"/>
  <c r="EL186" i="5"/>
  <c r="EK186" i="5"/>
  <c r="EH186" i="5"/>
  <c r="EI186" i="5"/>
  <c r="FN186" i="5"/>
  <c r="FO186" i="5"/>
  <c r="FP186" i="5"/>
  <c r="EJ186" i="5"/>
  <c r="EG186" i="5"/>
  <c r="P186" i="5"/>
  <c r="EU186" i="5"/>
  <c r="BV186" i="5"/>
  <c r="Q186" i="5"/>
  <c r="CV186" i="5"/>
  <c r="BU186" i="5"/>
  <c r="R186" i="5"/>
  <c r="CU186" i="5"/>
  <c r="AJ186" i="5"/>
  <c r="ET186" i="5"/>
  <c r="D186" i="8"/>
  <c r="CQ183" i="5"/>
  <c r="AG183" i="7"/>
  <c r="AH183" i="7"/>
  <c r="EK183" i="5"/>
  <c r="EL183" i="5"/>
  <c r="EG183" i="5"/>
  <c r="EH183" i="5"/>
  <c r="EI183" i="5"/>
  <c r="FN183" i="5"/>
  <c r="FO183" i="5"/>
  <c r="FP183" i="5"/>
  <c r="EJ183" i="5"/>
  <c r="Q183" i="5"/>
  <c r="R183" i="5"/>
  <c r="CU183" i="5"/>
  <c r="BU183" i="5"/>
  <c r="AJ183" i="5"/>
  <c r="CV183" i="5"/>
  <c r="ET183" i="5"/>
  <c r="BV183" i="5"/>
  <c r="P183" i="5"/>
  <c r="EU183" i="5"/>
  <c r="D183" i="8"/>
  <c r="D183" i="7"/>
  <c r="D181" i="5"/>
  <c r="D178" i="5"/>
  <c r="CQ178" i="5"/>
  <c r="AG178" i="7"/>
  <c r="AH178" i="7"/>
  <c r="EL178" i="5"/>
  <c r="EK178" i="5"/>
  <c r="EH178" i="5"/>
  <c r="EI178" i="5"/>
  <c r="FN178" i="5"/>
  <c r="FO178" i="5"/>
  <c r="FP178" i="5"/>
  <c r="EJ178" i="5"/>
  <c r="EG178" i="5"/>
  <c r="Q178" i="5"/>
  <c r="R178" i="5"/>
  <c r="CU178" i="5"/>
  <c r="AJ178" i="5"/>
  <c r="CV178" i="5"/>
  <c r="EU178" i="5"/>
  <c r="BV178" i="5"/>
  <c r="P178" i="5"/>
  <c r="ET178" i="5"/>
  <c r="BU178" i="5"/>
  <c r="D178" i="8"/>
  <c r="CQ175" i="5"/>
  <c r="AG175" i="7"/>
  <c r="AH175" i="7"/>
  <c r="EK175" i="5"/>
  <c r="EL175" i="5"/>
  <c r="EG175" i="5"/>
  <c r="EH175" i="5"/>
  <c r="EI175" i="5"/>
  <c r="FN175" i="5"/>
  <c r="FO175" i="5"/>
  <c r="FP175" i="5"/>
  <c r="EJ175" i="5"/>
  <c r="Q175" i="5"/>
  <c r="R175" i="5"/>
  <c r="CU175" i="5"/>
  <c r="AJ175" i="5"/>
  <c r="CV175" i="5"/>
  <c r="ET175" i="5"/>
  <c r="EU175" i="5"/>
  <c r="BU175" i="5"/>
  <c r="BV175" i="5"/>
  <c r="P175" i="5"/>
  <c r="D175" i="8"/>
  <c r="D175" i="7"/>
  <c r="D173" i="5"/>
  <c r="D170" i="5"/>
  <c r="CQ170" i="5"/>
  <c r="AG170" i="7"/>
  <c r="AH170" i="7"/>
  <c r="EK170" i="5"/>
  <c r="EL170" i="5"/>
  <c r="EH170" i="5"/>
  <c r="EI170" i="5"/>
  <c r="FN170" i="5"/>
  <c r="FO170" i="5"/>
  <c r="FP170" i="5"/>
  <c r="EJ170" i="5"/>
  <c r="EG170" i="5"/>
  <c r="AJ170" i="5"/>
  <c r="CV170" i="5"/>
  <c r="ET170" i="5"/>
  <c r="P170" i="5"/>
  <c r="EU170" i="5"/>
  <c r="Q170" i="5"/>
  <c r="R170" i="5"/>
  <c r="BV170" i="5"/>
  <c r="CC170" i="5"/>
  <c r="CU170" i="5"/>
  <c r="BU170" i="5"/>
  <c r="D170" i="8"/>
  <c r="CQ167" i="5"/>
  <c r="AG167" i="7"/>
  <c r="AH167" i="7"/>
  <c r="EK167" i="5"/>
  <c r="EL167" i="5"/>
  <c r="EG167" i="5"/>
  <c r="EH167" i="5"/>
  <c r="EI167" i="5"/>
  <c r="FN167" i="5"/>
  <c r="FO167" i="5"/>
  <c r="FP167" i="5"/>
  <c r="EJ167" i="5"/>
  <c r="AJ167" i="5"/>
  <c r="CV167" i="5"/>
  <c r="ET167" i="5"/>
  <c r="P167" i="5"/>
  <c r="EU167" i="5"/>
  <c r="Q167" i="5"/>
  <c r="CU167" i="5"/>
  <c r="BU167" i="5"/>
  <c r="R167" i="5"/>
  <c r="BV167" i="5"/>
  <c r="AL167" i="5"/>
  <c r="D167" i="8"/>
  <c r="D167" i="7"/>
  <c r="D165" i="5"/>
  <c r="D162" i="5"/>
  <c r="CQ162" i="5"/>
  <c r="AG162" i="7"/>
  <c r="AH162" i="7"/>
  <c r="EL162" i="5"/>
  <c r="EK162" i="5"/>
  <c r="EH162" i="5"/>
  <c r="EI162" i="5"/>
  <c r="FN162" i="5"/>
  <c r="FO162" i="5"/>
  <c r="FP162" i="5"/>
  <c r="EJ162" i="5"/>
  <c r="EG162" i="5"/>
  <c r="P162" i="5"/>
  <c r="EU162" i="5"/>
  <c r="Q162" i="5"/>
  <c r="R162" i="5"/>
  <c r="CU162" i="5"/>
  <c r="ET162" i="5"/>
  <c r="BV162" i="5"/>
  <c r="AJ162" i="5"/>
  <c r="BU162" i="5"/>
  <c r="CV162" i="5"/>
  <c r="F162" i="7"/>
  <c r="D162" i="8"/>
  <c r="CQ159" i="5"/>
  <c r="AG159" i="7"/>
  <c r="AH159" i="7"/>
  <c r="EK159" i="5"/>
  <c r="EL159" i="5"/>
  <c r="EG159" i="5"/>
  <c r="EH159" i="5"/>
  <c r="EI159" i="5"/>
  <c r="FN159" i="5"/>
  <c r="FO159" i="5"/>
  <c r="FP159" i="5"/>
  <c r="EJ159" i="5"/>
  <c r="P159" i="5"/>
  <c r="EU159" i="5"/>
  <c r="Q159" i="5"/>
  <c r="R159" i="5"/>
  <c r="CU159" i="5"/>
  <c r="CV159" i="5"/>
  <c r="BU159" i="5"/>
  <c r="ET159" i="5"/>
  <c r="BV159" i="5"/>
  <c r="AJ159" i="5"/>
  <c r="AL159" i="5"/>
  <c r="D159" i="8"/>
  <c r="D159" i="7"/>
  <c r="D157" i="5"/>
  <c r="D154" i="5"/>
  <c r="CQ154" i="5"/>
  <c r="AG154" i="7"/>
  <c r="AH154" i="7"/>
  <c r="EL154" i="5"/>
  <c r="EK154" i="5"/>
  <c r="EH154" i="5"/>
  <c r="EI154" i="5"/>
  <c r="FN154" i="5"/>
  <c r="FO154" i="5"/>
  <c r="FP154" i="5"/>
  <c r="EJ154" i="5"/>
  <c r="EG154" i="5"/>
  <c r="R154" i="5"/>
  <c r="CU154" i="5"/>
  <c r="AJ154" i="5"/>
  <c r="CV154" i="5"/>
  <c r="ET154" i="5"/>
  <c r="P154" i="5"/>
  <c r="EU154" i="5"/>
  <c r="BV154" i="5"/>
  <c r="Q154" i="5"/>
  <c r="BU154" i="5"/>
  <c r="F154" i="7"/>
  <c r="D154" i="8"/>
  <c r="CQ151" i="5"/>
  <c r="AG151" i="7"/>
  <c r="AH151" i="7"/>
  <c r="EK151" i="5"/>
  <c r="EL151" i="5"/>
  <c r="EG151" i="5"/>
  <c r="EH151" i="5"/>
  <c r="EI151" i="5"/>
  <c r="FN151" i="5"/>
  <c r="FO151" i="5"/>
  <c r="FP151" i="5"/>
  <c r="EJ151" i="5"/>
  <c r="AK151" i="5"/>
  <c r="R151" i="5"/>
  <c r="CU151" i="5"/>
  <c r="AJ151" i="5"/>
  <c r="CV151" i="5"/>
  <c r="ET151" i="5"/>
  <c r="P151" i="5"/>
  <c r="EU151" i="5"/>
  <c r="BU151" i="5"/>
  <c r="Q151" i="5"/>
  <c r="BV151" i="5"/>
  <c r="AL151" i="5"/>
  <c r="D151" i="8"/>
  <c r="D151" i="7"/>
  <c r="D149" i="5"/>
  <c r="D146" i="5"/>
  <c r="CQ146" i="5"/>
  <c r="AG146" i="7"/>
  <c r="AH146" i="7"/>
  <c r="EK146" i="5"/>
  <c r="EL146" i="5"/>
  <c r="EH146" i="5"/>
  <c r="EI146" i="5"/>
  <c r="FN146" i="5"/>
  <c r="FO146" i="5"/>
  <c r="FP146" i="5"/>
  <c r="EJ146" i="5"/>
  <c r="EG146" i="5"/>
  <c r="R146" i="5"/>
  <c r="CU146" i="5"/>
  <c r="AL146" i="5"/>
  <c r="AJ146" i="5"/>
  <c r="CV146" i="5"/>
  <c r="ET146" i="5"/>
  <c r="P146" i="5"/>
  <c r="EU146" i="5"/>
  <c r="Q146" i="5"/>
  <c r="BV146" i="5"/>
  <c r="BU146" i="5"/>
  <c r="F146" i="7"/>
  <c r="D146" i="8"/>
  <c r="CQ143" i="5"/>
  <c r="AG143" i="7"/>
  <c r="AH143" i="7"/>
  <c r="EK143" i="5"/>
  <c r="EL143" i="5"/>
  <c r="EG143" i="5"/>
  <c r="EH143" i="5"/>
  <c r="EI143" i="5"/>
  <c r="FN143" i="5"/>
  <c r="FO143" i="5"/>
  <c r="FP143" i="5"/>
  <c r="EJ143" i="5"/>
  <c r="R143" i="5"/>
  <c r="CU143" i="5"/>
  <c r="AJ143" i="5"/>
  <c r="CV143" i="5"/>
  <c r="ET143" i="5"/>
  <c r="P143" i="5"/>
  <c r="EU143" i="5"/>
  <c r="Q143" i="5"/>
  <c r="BU143" i="5"/>
  <c r="BV143" i="5"/>
  <c r="D143" i="8"/>
  <c r="D143" i="7"/>
  <c r="D141" i="5"/>
  <c r="D138" i="5"/>
  <c r="CQ138" i="5"/>
  <c r="AG138" i="7"/>
  <c r="AH138" i="7"/>
  <c r="EL138" i="5"/>
  <c r="EK138" i="5"/>
  <c r="EH138" i="5"/>
  <c r="EI138" i="5"/>
  <c r="FN138" i="5"/>
  <c r="FO138" i="5"/>
  <c r="FP138" i="5"/>
  <c r="EJ138" i="5"/>
  <c r="EG138" i="5"/>
  <c r="Q138" i="5"/>
  <c r="R138" i="5"/>
  <c r="CU138" i="5"/>
  <c r="AJ138" i="5"/>
  <c r="CV138" i="5"/>
  <c r="ET138" i="5"/>
  <c r="P138" i="5"/>
  <c r="EU138" i="5"/>
  <c r="BV138" i="5"/>
  <c r="BU138" i="5"/>
  <c r="AK138" i="5"/>
  <c r="F138" i="7"/>
  <c r="D138" i="8"/>
  <c r="CQ135" i="5"/>
  <c r="AG135" i="7"/>
  <c r="AH135" i="7"/>
  <c r="EK135" i="5"/>
  <c r="EL135" i="5"/>
  <c r="EG135" i="5"/>
  <c r="EH135" i="5"/>
  <c r="EI135" i="5"/>
  <c r="FN135" i="5"/>
  <c r="FO135" i="5"/>
  <c r="FP135" i="5"/>
  <c r="EJ135" i="5"/>
  <c r="Q135" i="5"/>
  <c r="R135" i="5"/>
  <c r="CU135" i="5"/>
  <c r="AJ135" i="5"/>
  <c r="CV135" i="5"/>
  <c r="ET135" i="5"/>
  <c r="EU135" i="5"/>
  <c r="P135" i="5"/>
  <c r="BU135" i="5"/>
  <c r="BV135" i="5"/>
  <c r="D135" i="8"/>
  <c r="D135" i="7"/>
  <c r="D133" i="5"/>
  <c r="D130" i="5"/>
  <c r="CQ130" i="5"/>
  <c r="AG130" i="7"/>
  <c r="AH130" i="7"/>
  <c r="EL130" i="5"/>
  <c r="EK130" i="5"/>
  <c r="EH130" i="5"/>
  <c r="EI130" i="5"/>
  <c r="FN130" i="5"/>
  <c r="FO130" i="5"/>
  <c r="FP130" i="5"/>
  <c r="EJ130" i="5"/>
  <c r="EG130" i="5"/>
  <c r="AJ130" i="5"/>
  <c r="CV130" i="5"/>
  <c r="ET130" i="5"/>
  <c r="P130" i="5"/>
  <c r="EU130" i="5"/>
  <c r="Q130" i="5"/>
  <c r="R130" i="5"/>
  <c r="BV130" i="5"/>
  <c r="BU130" i="5"/>
  <c r="CU130" i="5"/>
  <c r="F130" i="7"/>
  <c r="D130" i="8"/>
  <c r="CQ107" i="5"/>
  <c r="AH107" i="7"/>
  <c r="AG107" i="7"/>
  <c r="EL107" i="5"/>
  <c r="EK107" i="5"/>
  <c r="EG107" i="5"/>
  <c r="EH107" i="5"/>
  <c r="EI107" i="5"/>
  <c r="FN107" i="5"/>
  <c r="FO107" i="5"/>
  <c r="FP107" i="5"/>
  <c r="EJ107" i="5"/>
  <c r="P107" i="5"/>
  <c r="EU107" i="5"/>
  <c r="Q107" i="5"/>
  <c r="R107" i="5"/>
  <c r="CU107" i="5"/>
  <c r="AJ107" i="5"/>
  <c r="CV107" i="5"/>
  <c r="ET107" i="5"/>
  <c r="BU107" i="5"/>
  <c r="BV107" i="5"/>
  <c r="D107" i="8"/>
  <c r="D107" i="7"/>
  <c r="D105" i="5"/>
  <c r="D102" i="5"/>
  <c r="CQ102" i="5"/>
  <c r="AG102" i="7"/>
  <c r="AH102" i="7"/>
  <c r="EK102" i="5"/>
  <c r="EL102" i="5"/>
  <c r="EH102" i="5"/>
  <c r="EI102" i="5"/>
  <c r="FN102" i="5"/>
  <c r="FO102" i="5"/>
  <c r="FP102" i="5"/>
  <c r="EJ102" i="5"/>
  <c r="EG102" i="5"/>
  <c r="AJ102" i="5"/>
  <c r="CV102" i="5"/>
  <c r="ET102" i="5"/>
  <c r="P102" i="5"/>
  <c r="EU102" i="5"/>
  <c r="Q102" i="5"/>
  <c r="AL102" i="5"/>
  <c r="CU102" i="5"/>
  <c r="R102" i="5"/>
  <c r="BV102" i="5"/>
  <c r="BU102" i="5"/>
  <c r="F102" i="7"/>
  <c r="D102" i="8"/>
  <c r="CQ99" i="5"/>
  <c r="AH99" i="7"/>
  <c r="AG99" i="7"/>
  <c r="EL99" i="5"/>
  <c r="EK99" i="5"/>
  <c r="EG99" i="5"/>
  <c r="EH99" i="5"/>
  <c r="EI99" i="5"/>
  <c r="FN99" i="5"/>
  <c r="FO99" i="5"/>
  <c r="FP99" i="5"/>
  <c r="R99" i="5"/>
  <c r="CU99" i="5"/>
  <c r="AJ99" i="5"/>
  <c r="CV99" i="5"/>
  <c r="ET99" i="5"/>
  <c r="EJ99" i="5"/>
  <c r="P99" i="5"/>
  <c r="EU99" i="5"/>
  <c r="Q99" i="5"/>
  <c r="BU99" i="5"/>
  <c r="BV99" i="5"/>
  <c r="D99" i="8"/>
  <c r="D99" i="7"/>
  <c r="AQ99" i="7"/>
  <c r="D97" i="5"/>
  <c r="D94" i="5"/>
  <c r="CQ94" i="5"/>
  <c r="AG94" i="7"/>
  <c r="AH94" i="7"/>
  <c r="EK94" i="5"/>
  <c r="EL94" i="5"/>
  <c r="EH94" i="5"/>
  <c r="EI94" i="5"/>
  <c r="FN94" i="5"/>
  <c r="FO94" i="5"/>
  <c r="FP94" i="5"/>
  <c r="EJ94" i="5"/>
  <c r="EG94" i="5"/>
  <c r="Q94" i="5"/>
  <c r="R94" i="5"/>
  <c r="CU94" i="5"/>
  <c r="AJ94" i="5"/>
  <c r="CV94" i="5"/>
  <c r="ET94" i="5"/>
  <c r="EU94" i="5"/>
  <c r="P94" i="5"/>
  <c r="BV94" i="5"/>
  <c r="BU94" i="5"/>
  <c r="F94" i="7"/>
  <c r="D94" i="8"/>
  <c r="AQ94" i="7"/>
  <c r="CQ91" i="5"/>
  <c r="AH91" i="7"/>
  <c r="AG91" i="7"/>
  <c r="EL91" i="5"/>
  <c r="EK91" i="5"/>
  <c r="EG91" i="5"/>
  <c r="EH91" i="5"/>
  <c r="EI91" i="5"/>
  <c r="FN91" i="5"/>
  <c r="FO91" i="5"/>
  <c r="FP91" i="5"/>
  <c r="EJ91" i="5"/>
  <c r="AK91" i="5"/>
  <c r="R91" i="5"/>
  <c r="CU91" i="5"/>
  <c r="AJ91" i="5"/>
  <c r="CV91" i="5"/>
  <c r="ET91" i="5"/>
  <c r="P91" i="5"/>
  <c r="EU91" i="5"/>
  <c r="Q91" i="5"/>
  <c r="BU91" i="5"/>
  <c r="BV91" i="5"/>
  <c r="AL91" i="5"/>
  <c r="D91" i="8"/>
  <c r="D91" i="7"/>
  <c r="AQ91" i="7"/>
  <c r="D89" i="5"/>
  <c r="D86" i="5"/>
  <c r="CQ86" i="5"/>
  <c r="AG86" i="7"/>
  <c r="AH86" i="7"/>
  <c r="EK86" i="5"/>
  <c r="EL86" i="5"/>
  <c r="EH86" i="5"/>
  <c r="EI86" i="5"/>
  <c r="FN86" i="5"/>
  <c r="FO86" i="5"/>
  <c r="FP86" i="5"/>
  <c r="EJ86" i="5"/>
  <c r="EG86" i="5"/>
  <c r="Q86" i="5"/>
  <c r="R86" i="5"/>
  <c r="CU86" i="5"/>
  <c r="AJ86" i="5"/>
  <c r="CV86" i="5"/>
  <c r="ET86" i="5"/>
  <c r="P86" i="5"/>
  <c r="EU86" i="5"/>
  <c r="BV86" i="5"/>
  <c r="BU86" i="5"/>
  <c r="F86" i="7"/>
  <c r="D86" i="8"/>
  <c r="AQ86" i="7"/>
  <c r="CQ83" i="5"/>
  <c r="AG83" i="7"/>
  <c r="AH83" i="7"/>
  <c r="EK83" i="5"/>
  <c r="EL83" i="5"/>
  <c r="EG83" i="5"/>
  <c r="EH83" i="5"/>
  <c r="EI83" i="5"/>
  <c r="FN83" i="5"/>
  <c r="FO83" i="5"/>
  <c r="FP83" i="5"/>
  <c r="R83" i="5"/>
  <c r="CU83" i="5"/>
  <c r="EJ83" i="5"/>
  <c r="AJ83" i="5"/>
  <c r="CV83" i="5"/>
  <c r="ET83" i="5"/>
  <c r="P83" i="5"/>
  <c r="EU83" i="5"/>
  <c r="Q83" i="5"/>
  <c r="BU83" i="5"/>
  <c r="BV83" i="5"/>
  <c r="D83" i="8"/>
  <c r="D83" i="7"/>
  <c r="AQ83" i="7"/>
  <c r="D81" i="5"/>
  <c r="D78" i="5"/>
  <c r="CQ78" i="5"/>
  <c r="AG78" i="7"/>
  <c r="AH78" i="7"/>
  <c r="EK78" i="5"/>
  <c r="EL78" i="5"/>
  <c r="EH78" i="5"/>
  <c r="EI78" i="5"/>
  <c r="FN78" i="5"/>
  <c r="FO78" i="5"/>
  <c r="FP78" i="5"/>
  <c r="EJ78" i="5"/>
  <c r="EG78" i="5"/>
  <c r="Q78" i="5"/>
  <c r="R78" i="5"/>
  <c r="CU78" i="5"/>
  <c r="AJ78" i="5"/>
  <c r="CV78" i="5"/>
  <c r="ET78" i="5"/>
  <c r="EU78" i="5"/>
  <c r="P78" i="5"/>
  <c r="BV78" i="5"/>
  <c r="BU78" i="5"/>
  <c r="F78" i="7"/>
  <c r="D78" i="8"/>
  <c r="AQ78" i="7"/>
  <c r="CQ75" i="5"/>
  <c r="AH75" i="7"/>
  <c r="AG75" i="7"/>
  <c r="EK75" i="5"/>
  <c r="EL75" i="5"/>
  <c r="EG75" i="5"/>
  <c r="EH75" i="5"/>
  <c r="EI75" i="5"/>
  <c r="FN75" i="5"/>
  <c r="FO75" i="5"/>
  <c r="FP75" i="5"/>
  <c r="EJ75" i="5"/>
  <c r="R75" i="5"/>
  <c r="CU75" i="5"/>
  <c r="AJ75" i="5"/>
  <c r="CV75" i="5"/>
  <c r="ET75" i="5"/>
  <c r="P75" i="5"/>
  <c r="EU75" i="5"/>
  <c r="Q75" i="5"/>
  <c r="BU75" i="5"/>
  <c r="BV75" i="5"/>
  <c r="D75" i="8"/>
  <c r="D75" i="7"/>
  <c r="AQ75" i="7"/>
  <c r="D73" i="5"/>
  <c r="D70" i="5"/>
  <c r="CQ70" i="5"/>
  <c r="AG70" i="7"/>
  <c r="AH70" i="7"/>
  <c r="EK70" i="5"/>
  <c r="EL70" i="5"/>
  <c r="EH70" i="5"/>
  <c r="EI70" i="5"/>
  <c r="FN70" i="5"/>
  <c r="FO70" i="5"/>
  <c r="FP70" i="5"/>
  <c r="EJ70" i="5"/>
  <c r="EG70" i="5"/>
  <c r="Q70" i="5"/>
  <c r="R70" i="5"/>
  <c r="CU70" i="5"/>
  <c r="AJ70" i="5"/>
  <c r="CV70" i="5"/>
  <c r="ET70" i="5"/>
  <c r="P70" i="5"/>
  <c r="EU70" i="5"/>
  <c r="BV70" i="5"/>
  <c r="BU70" i="5"/>
  <c r="F70" i="7"/>
  <c r="D70" i="8"/>
  <c r="AQ70" i="7"/>
  <c r="CQ67" i="5"/>
  <c r="AG67" i="7"/>
  <c r="AH67" i="7"/>
  <c r="EL67" i="5"/>
  <c r="EK67" i="5"/>
  <c r="EG67" i="5"/>
  <c r="EH67" i="5"/>
  <c r="EI67" i="5"/>
  <c r="R67" i="5"/>
  <c r="CU67" i="5"/>
  <c r="FN67" i="5"/>
  <c r="FO67" i="5"/>
  <c r="FP67" i="5"/>
  <c r="EJ67" i="5"/>
  <c r="Q67" i="5"/>
  <c r="EU67" i="5"/>
  <c r="CV67" i="5"/>
  <c r="AJ67" i="5"/>
  <c r="P67" i="5"/>
  <c r="ET67" i="5"/>
  <c r="BU67" i="5"/>
  <c r="BV67" i="5"/>
  <c r="D67" i="8"/>
  <c r="D67" i="7"/>
  <c r="AQ67" i="7"/>
  <c r="D65" i="5"/>
  <c r="D62" i="5"/>
  <c r="CQ62" i="5"/>
  <c r="AG62" i="7"/>
  <c r="AH62" i="7"/>
  <c r="EK62" i="5"/>
  <c r="EL62" i="5"/>
  <c r="EH62" i="5"/>
  <c r="EI62" i="5"/>
  <c r="FN62" i="5"/>
  <c r="FO62" i="5"/>
  <c r="FP62" i="5"/>
  <c r="EJ62" i="5"/>
  <c r="EG62" i="5"/>
  <c r="Q62" i="5"/>
  <c r="R62" i="5"/>
  <c r="CU62" i="5"/>
  <c r="AJ62" i="5"/>
  <c r="CV62" i="5"/>
  <c r="ET62" i="5"/>
  <c r="P62" i="5"/>
  <c r="EU62" i="5"/>
  <c r="BV62" i="5"/>
  <c r="CC62" i="5"/>
  <c r="BU62" i="5"/>
  <c r="F62" i="7"/>
  <c r="D62" i="8"/>
  <c r="AQ62" i="7"/>
  <c r="CQ59" i="5"/>
  <c r="AH59" i="7"/>
  <c r="AG59" i="7"/>
  <c r="EK59" i="5"/>
  <c r="EL59" i="5"/>
  <c r="EG59" i="5"/>
  <c r="EH59" i="5"/>
  <c r="EI59" i="5"/>
  <c r="FN59" i="5"/>
  <c r="FO59" i="5"/>
  <c r="FP59" i="5"/>
  <c r="AK59" i="5"/>
  <c r="R59" i="5"/>
  <c r="CU59" i="5"/>
  <c r="EJ59" i="5"/>
  <c r="AJ59" i="5"/>
  <c r="CV59" i="5"/>
  <c r="ET59" i="5"/>
  <c r="P59" i="5"/>
  <c r="EU59" i="5"/>
  <c r="Q59" i="5"/>
  <c r="BU59" i="5"/>
  <c r="BV59" i="5"/>
  <c r="D59" i="8"/>
  <c r="D59" i="7"/>
  <c r="AQ59" i="7"/>
  <c r="EU54" i="5"/>
  <c r="AJ54" i="5"/>
  <c r="V54" i="7"/>
  <c r="P54" i="5"/>
  <c r="BV54" i="5"/>
  <c r="BU54" i="5"/>
  <c r="F54" i="7"/>
  <c r="CV54" i="5"/>
  <c r="D54" i="8"/>
  <c r="AQ54" i="7"/>
  <c r="AQ201" i="7"/>
  <c r="AQ200" i="7"/>
  <c r="AQ199" i="7"/>
  <c r="AQ198" i="7"/>
  <c r="AQ197" i="7"/>
  <c r="AQ196" i="7"/>
  <c r="AQ195" i="7"/>
  <c r="AQ194" i="7"/>
  <c r="AQ193" i="7"/>
  <c r="AQ192" i="7"/>
  <c r="AQ191" i="7"/>
  <c r="AQ190" i="7"/>
  <c r="AQ189" i="7"/>
  <c r="AQ188" i="7"/>
  <c r="AQ187" i="7"/>
  <c r="AQ186" i="7"/>
  <c r="AQ185" i="7"/>
  <c r="AQ184" i="7"/>
  <c r="AQ183" i="7"/>
  <c r="AQ182" i="7"/>
  <c r="AQ181" i="7"/>
  <c r="AQ180" i="7"/>
  <c r="AQ179" i="7"/>
  <c r="AQ178" i="7"/>
  <c r="AQ177" i="7"/>
  <c r="AQ176" i="7"/>
  <c r="AQ175" i="7"/>
  <c r="AQ174" i="7"/>
  <c r="AQ173" i="7"/>
  <c r="AQ172" i="7"/>
  <c r="AQ171" i="7"/>
  <c r="AQ170" i="7"/>
  <c r="AQ169" i="7"/>
  <c r="AQ168" i="7"/>
  <c r="AQ167" i="7"/>
  <c r="AQ166" i="7"/>
  <c r="AQ164" i="7"/>
  <c r="AQ163" i="7"/>
  <c r="AQ162" i="7"/>
  <c r="AQ161" i="7"/>
  <c r="AQ160" i="7"/>
  <c r="AQ159" i="7"/>
  <c r="AQ158" i="7"/>
  <c r="AQ157" i="7"/>
  <c r="AQ156" i="7"/>
  <c r="AQ155" i="7"/>
  <c r="AQ154" i="7"/>
  <c r="AQ153" i="7"/>
  <c r="AQ152" i="7"/>
  <c r="AQ151" i="7"/>
  <c r="AQ150" i="7"/>
  <c r="AQ149" i="7"/>
  <c r="AQ148" i="7"/>
  <c r="AQ147" i="7"/>
  <c r="AQ146" i="7"/>
  <c r="AQ144" i="7"/>
  <c r="AQ143" i="7"/>
  <c r="AQ142" i="7"/>
  <c r="AQ140" i="7"/>
  <c r="AQ139" i="7"/>
  <c r="AQ138" i="7"/>
  <c r="AQ137" i="7"/>
  <c r="AQ136" i="7"/>
  <c r="AQ135" i="7"/>
  <c r="AQ134" i="7"/>
  <c r="AQ133" i="7"/>
  <c r="AQ132" i="7"/>
  <c r="AQ131" i="7"/>
  <c r="AQ130" i="7"/>
  <c r="AQ129" i="7"/>
  <c r="AQ128" i="7"/>
  <c r="AQ107" i="7"/>
  <c r="AQ106" i="7"/>
  <c r="AQ105" i="7"/>
  <c r="AQ104" i="7"/>
  <c r="AQ103" i="7"/>
  <c r="AQ102" i="7"/>
  <c r="AF101" i="7"/>
  <c r="V99" i="7"/>
  <c r="AF97" i="7"/>
  <c r="V95" i="7"/>
  <c r="V91" i="7"/>
  <c r="V87" i="7"/>
  <c r="V83" i="7"/>
  <c r="AF81" i="7"/>
  <c r="V79" i="7"/>
  <c r="AF77" i="7"/>
  <c r="V75" i="7"/>
  <c r="AF73" i="7"/>
  <c r="V71" i="7"/>
  <c r="V67" i="7"/>
  <c r="AF65" i="7"/>
  <c r="V63" i="7"/>
  <c r="V59" i="7"/>
  <c r="F200" i="7"/>
  <c r="F198" i="7"/>
  <c r="F191" i="7"/>
  <c r="D190" i="7"/>
  <c r="D188" i="7"/>
  <c r="F184" i="7"/>
  <c r="F182" i="7"/>
  <c r="D181" i="7"/>
  <c r="F175" i="7"/>
  <c r="D174" i="7"/>
  <c r="D172" i="7"/>
  <c r="F168" i="7"/>
  <c r="F166" i="7"/>
  <c r="F164" i="7"/>
  <c r="D162" i="7"/>
  <c r="F156" i="7"/>
  <c r="D154" i="7"/>
  <c r="F148" i="7"/>
  <c r="D146" i="7"/>
  <c r="F140" i="7"/>
  <c r="D138" i="7"/>
  <c r="F132" i="7"/>
  <c r="D130" i="7"/>
  <c r="F104" i="7"/>
  <c r="D102" i="7"/>
  <c r="F96" i="7"/>
  <c r="D94" i="7"/>
  <c r="F88" i="7"/>
  <c r="D86" i="7"/>
  <c r="F80" i="7"/>
  <c r="D78" i="7"/>
  <c r="F72" i="7"/>
  <c r="D70" i="7"/>
  <c r="F64" i="7"/>
  <c r="D62" i="7"/>
  <c r="F56" i="7"/>
  <c r="D54" i="7"/>
  <c r="CQ197" i="5"/>
  <c r="AG197" i="7"/>
  <c r="AH197" i="7"/>
  <c r="EK197" i="5"/>
  <c r="EL197" i="5"/>
  <c r="EI197" i="5"/>
  <c r="FN197" i="5"/>
  <c r="FO197" i="5"/>
  <c r="FP197" i="5"/>
  <c r="EJ197" i="5"/>
  <c r="EG197" i="5"/>
  <c r="EH197" i="5"/>
  <c r="R197" i="5"/>
  <c r="CU197" i="5"/>
  <c r="BU197" i="5"/>
  <c r="Q197" i="5"/>
  <c r="AJ197" i="5"/>
  <c r="CV197" i="5"/>
  <c r="ET197" i="5"/>
  <c r="P197" i="5"/>
  <c r="EU197" i="5"/>
  <c r="BV197" i="5"/>
  <c r="D197" i="8"/>
  <c r="F197" i="7"/>
  <c r="D192" i="5"/>
  <c r="CQ192" i="5"/>
  <c r="AG192" i="7"/>
  <c r="AH192" i="7"/>
  <c r="EL192" i="5"/>
  <c r="EK192" i="5"/>
  <c r="FN192" i="5"/>
  <c r="FO192" i="5"/>
  <c r="FP192" i="5"/>
  <c r="EJ192" i="5"/>
  <c r="EG192" i="5"/>
  <c r="EH192" i="5"/>
  <c r="EI192" i="5"/>
  <c r="R192" i="5"/>
  <c r="CU192" i="5"/>
  <c r="BV192" i="5"/>
  <c r="AJ192" i="5"/>
  <c r="CV192" i="5"/>
  <c r="ET192" i="5"/>
  <c r="Q192" i="5"/>
  <c r="BU192" i="5"/>
  <c r="P192" i="5"/>
  <c r="EU192" i="5"/>
  <c r="D192" i="8"/>
  <c r="D184" i="5"/>
  <c r="CQ184" i="5"/>
  <c r="AG184" i="7"/>
  <c r="AH184" i="7"/>
  <c r="EL184" i="5"/>
  <c r="EK184" i="5"/>
  <c r="FN184" i="5"/>
  <c r="FO184" i="5"/>
  <c r="FP184" i="5"/>
  <c r="EJ184" i="5"/>
  <c r="EG184" i="5"/>
  <c r="EH184" i="5"/>
  <c r="EI184" i="5"/>
  <c r="R184" i="5"/>
  <c r="CU184" i="5"/>
  <c r="BV184" i="5"/>
  <c r="AJ184" i="5"/>
  <c r="CV184" i="5"/>
  <c r="ET184" i="5"/>
  <c r="BU184" i="5"/>
  <c r="P184" i="5"/>
  <c r="EU184" i="5"/>
  <c r="Q184" i="5"/>
  <c r="CC184" i="5"/>
  <c r="D184" i="8"/>
  <c r="CQ165" i="5"/>
  <c r="AG165" i="7"/>
  <c r="AH165" i="7"/>
  <c r="EK165" i="5"/>
  <c r="EL165" i="5"/>
  <c r="EI165" i="5"/>
  <c r="FN165" i="5"/>
  <c r="FO165" i="5"/>
  <c r="FP165" i="5"/>
  <c r="EJ165" i="5"/>
  <c r="EG165" i="5"/>
  <c r="EH165" i="5"/>
  <c r="AJ165" i="5"/>
  <c r="CV165" i="5"/>
  <c r="ET165" i="5"/>
  <c r="P165" i="5"/>
  <c r="EU165" i="5"/>
  <c r="Q165" i="5"/>
  <c r="CU165" i="5"/>
  <c r="R165" i="5"/>
  <c r="BU165" i="5"/>
  <c r="BV165" i="5"/>
  <c r="D165" i="8"/>
  <c r="F165" i="7"/>
  <c r="D160" i="5"/>
  <c r="CQ160" i="5"/>
  <c r="AG160" i="7"/>
  <c r="AH160" i="7"/>
  <c r="EL160" i="5"/>
  <c r="EK160" i="5"/>
  <c r="FN160" i="5"/>
  <c r="FO160" i="5"/>
  <c r="FP160" i="5"/>
  <c r="EJ160" i="5"/>
  <c r="EG160" i="5"/>
  <c r="EH160" i="5"/>
  <c r="EI160" i="5"/>
  <c r="Q160" i="5"/>
  <c r="AL160" i="5"/>
  <c r="R160" i="5"/>
  <c r="CU160" i="5"/>
  <c r="AJ160" i="5"/>
  <c r="CV160" i="5"/>
  <c r="ET160" i="5"/>
  <c r="BV160" i="5"/>
  <c r="CC160" i="5"/>
  <c r="P160" i="5"/>
  <c r="EU160" i="5"/>
  <c r="BU160" i="5"/>
  <c r="D160" i="7"/>
  <c r="D160" i="8"/>
  <c r="CQ141" i="5"/>
  <c r="AG141" i="7"/>
  <c r="AH141" i="7"/>
  <c r="EK141" i="5"/>
  <c r="EL141" i="5"/>
  <c r="EI141" i="5"/>
  <c r="FN141" i="5"/>
  <c r="FO141" i="5"/>
  <c r="FP141" i="5"/>
  <c r="EJ141" i="5"/>
  <c r="EG141" i="5"/>
  <c r="EH141" i="5"/>
  <c r="P141" i="5"/>
  <c r="EU141" i="5"/>
  <c r="Q141" i="5"/>
  <c r="R141" i="5"/>
  <c r="CU141" i="5"/>
  <c r="ET141" i="5"/>
  <c r="AJ141" i="5"/>
  <c r="BU141" i="5"/>
  <c r="CV141" i="5"/>
  <c r="BV141" i="5"/>
  <c r="D141" i="8"/>
  <c r="F141" i="7"/>
  <c r="D136" i="5"/>
  <c r="CQ136" i="5"/>
  <c r="AG136" i="7"/>
  <c r="AH136" i="7"/>
  <c r="EL136" i="5"/>
  <c r="EK136" i="5"/>
  <c r="FN136" i="5"/>
  <c r="FO136" i="5"/>
  <c r="FP136" i="5"/>
  <c r="EJ136" i="5"/>
  <c r="EG136" i="5"/>
  <c r="EH136" i="5"/>
  <c r="EI136" i="5"/>
  <c r="R136" i="5"/>
  <c r="CU136" i="5"/>
  <c r="AJ136" i="5"/>
  <c r="CV136" i="5"/>
  <c r="ET136" i="5"/>
  <c r="P136" i="5"/>
  <c r="EU136" i="5"/>
  <c r="Q136" i="5"/>
  <c r="BV136" i="5"/>
  <c r="BU136" i="5"/>
  <c r="D136" i="7"/>
  <c r="D136" i="8"/>
  <c r="CQ97" i="5"/>
  <c r="AG97" i="7"/>
  <c r="AH97" i="7"/>
  <c r="EK97" i="5"/>
  <c r="EL97" i="5"/>
  <c r="EI97" i="5"/>
  <c r="FN97" i="5"/>
  <c r="FO97" i="5"/>
  <c r="FP97" i="5"/>
  <c r="EJ97" i="5"/>
  <c r="EG97" i="5"/>
  <c r="EH97" i="5"/>
  <c r="P97" i="5"/>
  <c r="EU97" i="5"/>
  <c r="Q97" i="5"/>
  <c r="R97" i="5"/>
  <c r="CU97" i="5"/>
  <c r="AJ97" i="5"/>
  <c r="CV97" i="5"/>
  <c r="ET97" i="5"/>
  <c r="BU97" i="5"/>
  <c r="BV97" i="5"/>
  <c r="CC97" i="5"/>
  <c r="D97" i="8"/>
  <c r="F97" i="7"/>
  <c r="AQ97" i="7"/>
  <c r="D92" i="5"/>
  <c r="CQ92" i="5"/>
  <c r="AG92" i="7"/>
  <c r="AH92" i="7"/>
  <c r="EK92" i="5"/>
  <c r="EL92" i="5"/>
  <c r="FN92" i="5"/>
  <c r="FO92" i="5"/>
  <c r="FP92" i="5"/>
  <c r="EJ92" i="5"/>
  <c r="EG92" i="5"/>
  <c r="EH92" i="5"/>
  <c r="EI92" i="5"/>
  <c r="AJ92" i="5"/>
  <c r="CV92" i="5"/>
  <c r="ET92" i="5"/>
  <c r="P92" i="5"/>
  <c r="EU92" i="5"/>
  <c r="Q92" i="5"/>
  <c r="AK92" i="5"/>
  <c r="CU92" i="5"/>
  <c r="R92" i="5"/>
  <c r="BV92" i="5"/>
  <c r="BU92" i="5"/>
  <c r="D92" i="7"/>
  <c r="D92" i="8"/>
  <c r="AQ92" i="7"/>
  <c r="CQ89" i="5"/>
  <c r="AH89" i="7"/>
  <c r="AG89" i="7"/>
  <c r="EK89" i="5"/>
  <c r="EL89" i="5"/>
  <c r="EI89" i="5"/>
  <c r="FN89" i="5"/>
  <c r="FO89" i="5"/>
  <c r="FP89" i="5"/>
  <c r="EJ89" i="5"/>
  <c r="EG89" i="5"/>
  <c r="EH89" i="5"/>
  <c r="P89" i="5"/>
  <c r="EU89" i="5"/>
  <c r="Q89" i="5"/>
  <c r="R89" i="5"/>
  <c r="CU89" i="5"/>
  <c r="ET89" i="5"/>
  <c r="AJ89" i="5"/>
  <c r="CV89" i="5"/>
  <c r="BU89" i="5"/>
  <c r="BV89" i="5"/>
  <c r="D89" i="8"/>
  <c r="F89" i="7"/>
  <c r="AQ89" i="7"/>
  <c r="D84" i="5"/>
  <c r="CQ84" i="5"/>
  <c r="AG84" i="7"/>
  <c r="AH84" i="7"/>
  <c r="EK84" i="5"/>
  <c r="EL84" i="5"/>
  <c r="FN84" i="5"/>
  <c r="FO84" i="5"/>
  <c r="FP84" i="5"/>
  <c r="EJ84" i="5"/>
  <c r="EG84" i="5"/>
  <c r="EH84" i="5"/>
  <c r="EI84" i="5"/>
  <c r="AJ84" i="5"/>
  <c r="CV84" i="5"/>
  <c r="ET84" i="5"/>
  <c r="P84" i="5"/>
  <c r="EU84" i="5"/>
  <c r="Q84" i="5"/>
  <c r="R84" i="5"/>
  <c r="CU84" i="5"/>
  <c r="BV84" i="5"/>
  <c r="BU84" i="5"/>
  <c r="D84" i="7"/>
  <c r="D84" i="8"/>
  <c r="AQ84" i="7"/>
  <c r="D76" i="5"/>
  <c r="CQ76" i="5"/>
  <c r="AG76" i="7"/>
  <c r="AH76" i="7"/>
  <c r="EK76" i="5"/>
  <c r="EL76" i="5"/>
  <c r="FN76" i="5"/>
  <c r="FO76" i="5"/>
  <c r="FP76" i="5"/>
  <c r="EJ76" i="5"/>
  <c r="EG76" i="5"/>
  <c r="EH76" i="5"/>
  <c r="EI76" i="5"/>
  <c r="AJ76" i="5"/>
  <c r="CV76" i="5"/>
  <c r="ET76" i="5"/>
  <c r="P76" i="5"/>
  <c r="EU76" i="5"/>
  <c r="Q76" i="5"/>
  <c r="CU76" i="5"/>
  <c r="R76" i="5"/>
  <c r="BV76" i="5"/>
  <c r="BU76" i="5"/>
  <c r="D76" i="7"/>
  <c r="D76" i="8"/>
  <c r="AQ76" i="7"/>
  <c r="AH52" i="7"/>
  <c r="ET52" i="5"/>
  <c r="AJ52" i="5"/>
  <c r="P52" i="5"/>
  <c r="EU52" i="5"/>
  <c r="BV52" i="5"/>
  <c r="BU52" i="5"/>
  <c r="D52" i="8"/>
  <c r="V197" i="7"/>
  <c r="V189" i="7"/>
  <c r="V152" i="7"/>
  <c r="V144" i="7"/>
  <c r="V136" i="7"/>
  <c r="V133" i="7"/>
  <c r="V105" i="7"/>
  <c r="AF100" i="7"/>
  <c r="AF92" i="7"/>
  <c r="AF76" i="7"/>
  <c r="AF60" i="7"/>
  <c r="D176" i="7"/>
  <c r="D157" i="7"/>
  <c r="D141" i="7"/>
  <c r="D97" i="7"/>
  <c r="CQ201" i="5"/>
  <c r="AG201" i="7"/>
  <c r="AH201" i="7"/>
  <c r="EK201" i="5"/>
  <c r="EL201" i="5"/>
  <c r="EI201" i="5"/>
  <c r="FN201" i="5"/>
  <c r="FO201" i="5"/>
  <c r="FP201" i="5"/>
  <c r="EJ201" i="5"/>
  <c r="EG201" i="5"/>
  <c r="EH201" i="5"/>
  <c r="AJ201" i="5"/>
  <c r="CV201" i="5"/>
  <c r="ET201" i="5"/>
  <c r="BU201" i="5"/>
  <c r="P201" i="5"/>
  <c r="EU201" i="5"/>
  <c r="AK201" i="5"/>
  <c r="CU201" i="5"/>
  <c r="Q201" i="5"/>
  <c r="BV201" i="5"/>
  <c r="R201" i="5"/>
  <c r="D201" i="8"/>
  <c r="F201" i="7"/>
  <c r="D188" i="5"/>
  <c r="CQ188" i="5"/>
  <c r="AG188" i="7"/>
  <c r="AH188" i="7"/>
  <c r="EK188" i="5"/>
  <c r="EL188" i="5"/>
  <c r="FN188" i="5"/>
  <c r="FO188" i="5"/>
  <c r="FP188" i="5"/>
  <c r="EJ188" i="5"/>
  <c r="EG188" i="5"/>
  <c r="EH188" i="5"/>
  <c r="EI188" i="5"/>
  <c r="AJ188" i="5"/>
  <c r="CV188" i="5"/>
  <c r="ET188" i="5"/>
  <c r="BV188" i="5"/>
  <c r="R188" i="5"/>
  <c r="CU188" i="5"/>
  <c r="P188" i="5"/>
  <c r="EU188" i="5"/>
  <c r="BU188" i="5"/>
  <c r="Q188" i="5"/>
  <c r="D188" i="8"/>
  <c r="CQ185" i="5"/>
  <c r="AG185" i="7"/>
  <c r="AH185" i="7"/>
  <c r="EK185" i="5"/>
  <c r="EL185" i="5"/>
  <c r="EI185" i="5"/>
  <c r="FN185" i="5"/>
  <c r="FO185" i="5"/>
  <c r="FP185" i="5"/>
  <c r="EJ185" i="5"/>
  <c r="EG185" i="5"/>
  <c r="EH185" i="5"/>
  <c r="AJ185" i="5"/>
  <c r="CV185" i="5"/>
  <c r="ET185" i="5"/>
  <c r="P185" i="5"/>
  <c r="EU185" i="5"/>
  <c r="BU185" i="5"/>
  <c r="R185" i="5"/>
  <c r="Q185" i="5"/>
  <c r="BV185" i="5"/>
  <c r="CC185" i="5"/>
  <c r="CU185" i="5"/>
  <c r="D185" i="8"/>
  <c r="F185" i="7"/>
  <c r="D180" i="5"/>
  <c r="CQ180" i="5"/>
  <c r="AG180" i="7"/>
  <c r="AH180" i="7"/>
  <c r="EL180" i="5"/>
  <c r="EK180" i="5"/>
  <c r="FN180" i="5"/>
  <c r="FO180" i="5"/>
  <c r="FP180" i="5"/>
  <c r="EJ180" i="5"/>
  <c r="EG180" i="5"/>
  <c r="EH180" i="5"/>
  <c r="EI180" i="5"/>
  <c r="R180" i="5"/>
  <c r="CU180" i="5"/>
  <c r="BV180" i="5"/>
  <c r="CC180" i="5"/>
  <c r="Q180" i="5"/>
  <c r="AJ180" i="5"/>
  <c r="CV180" i="5"/>
  <c r="ET180" i="5"/>
  <c r="P180" i="5"/>
  <c r="EU180" i="5"/>
  <c r="BU180" i="5"/>
  <c r="AK180" i="5"/>
  <c r="D180" i="8"/>
  <c r="CQ177" i="5"/>
  <c r="AG177" i="7"/>
  <c r="AH177" i="7"/>
  <c r="EK177" i="5"/>
  <c r="EL177" i="5"/>
  <c r="EI177" i="5"/>
  <c r="FN177" i="5"/>
  <c r="FO177" i="5"/>
  <c r="FP177" i="5"/>
  <c r="EJ177" i="5"/>
  <c r="EG177" i="5"/>
  <c r="EH177" i="5"/>
  <c r="P177" i="5"/>
  <c r="EU177" i="5"/>
  <c r="Q177" i="5"/>
  <c r="R177" i="5"/>
  <c r="CU177" i="5"/>
  <c r="CV177" i="5"/>
  <c r="BU177" i="5"/>
  <c r="AJ177" i="5"/>
  <c r="ET177" i="5"/>
  <c r="BV177" i="5"/>
  <c r="D177" i="8"/>
  <c r="F177" i="7"/>
  <c r="D164" i="5"/>
  <c r="CQ164" i="5"/>
  <c r="AG164" i="7"/>
  <c r="AH164" i="7"/>
  <c r="EK164" i="5"/>
  <c r="EL164" i="5"/>
  <c r="FN164" i="5"/>
  <c r="FO164" i="5"/>
  <c r="FP164" i="5"/>
  <c r="EJ164" i="5"/>
  <c r="EG164" i="5"/>
  <c r="EH164" i="5"/>
  <c r="EI164" i="5"/>
  <c r="R164" i="5"/>
  <c r="CU164" i="5"/>
  <c r="AJ164" i="5"/>
  <c r="CV164" i="5"/>
  <c r="ET164" i="5"/>
  <c r="P164" i="5"/>
  <c r="EU164" i="5"/>
  <c r="Q164" i="5"/>
  <c r="BV164" i="5"/>
  <c r="CC164" i="5"/>
  <c r="BU164" i="5"/>
  <c r="D164" i="7"/>
  <c r="D164" i="8"/>
  <c r="CQ161" i="5"/>
  <c r="AG161" i="7"/>
  <c r="AH161" i="7"/>
  <c r="EK161" i="5"/>
  <c r="EL161" i="5"/>
  <c r="EI161" i="5"/>
  <c r="FN161" i="5"/>
  <c r="FO161" i="5"/>
  <c r="FP161" i="5"/>
  <c r="EJ161" i="5"/>
  <c r="EG161" i="5"/>
  <c r="EH161" i="5"/>
  <c r="R161" i="5"/>
  <c r="CU161" i="5"/>
  <c r="AJ161" i="5"/>
  <c r="CV161" i="5"/>
  <c r="ET161" i="5"/>
  <c r="P161" i="5"/>
  <c r="EU161" i="5"/>
  <c r="BU161" i="5"/>
  <c r="Q161" i="5"/>
  <c r="BV161" i="5"/>
  <c r="D161" i="8"/>
  <c r="F161" i="7"/>
  <c r="D148" i="5"/>
  <c r="CQ148" i="5"/>
  <c r="AG148" i="7"/>
  <c r="AH148" i="7"/>
  <c r="EL148" i="5"/>
  <c r="EK148" i="5"/>
  <c r="FN148" i="5"/>
  <c r="FO148" i="5"/>
  <c r="FP148" i="5"/>
  <c r="EJ148" i="5"/>
  <c r="EG148" i="5"/>
  <c r="EH148" i="5"/>
  <c r="P148" i="5"/>
  <c r="EU148" i="5"/>
  <c r="EI148" i="5"/>
  <c r="Q148" i="5"/>
  <c r="AK148" i="5"/>
  <c r="R148" i="5"/>
  <c r="CU148" i="5"/>
  <c r="CV148" i="5"/>
  <c r="ET148" i="5"/>
  <c r="BV148" i="5"/>
  <c r="AJ148" i="5"/>
  <c r="BU148" i="5"/>
  <c r="D148" i="7"/>
  <c r="D148" i="8"/>
  <c r="CQ145" i="5"/>
  <c r="AG145" i="7"/>
  <c r="AH145" i="7"/>
  <c r="EK145" i="5"/>
  <c r="EL145" i="5"/>
  <c r="EI145" i="5"/>
  <c r="FN145" i="5"/>
  <c r="FO145" i="5"/>
  <c r="FP145" i="5"/>
  <c r="EJ145" i="5"/>
  <c r="EG145" i="5"/>
  <c r="EH145" i="5"/>
  <c r="P145" i="5"/>
  <c r="EU145" i="5"/>
  <c r="Q145" i="5"/>
  <c r="R145" i="5"/>
  <c r="CU145" i="5"/>
  <c r="ET145" i="5"/>
  <c r="AJ145" i="5"/>
  <c r="CV145" i="5"/>
  <c r="BU145" i="5"/>
  <c r="BV145" i="5"/>
  <c r="D145" i="8"/>
  <c r="F145" i="7"/>
  <c r="CQ129" i="5"/>
  <c r="AG129" i="7"/>
  <c r="AH129" i="7"/>
  <c r="EK129" i="5"/>
  <c r="EL129" i="5"/>
  <c r="EI129" i="5"/>
  <c r="FN129" i="5"/>
  <c r="FO129" i="5"/>
  <c r="FP129" i="5"/>
  <c r="EJ129" i="5"/>
  <c r="EG129" i="5"/>
  <c r="EH129" i="5"/>
  <c r="R129" i="5"/>
  <c r="CU129" i="5"/>
  <c r="AJ129" i="5"/>
  <c r="CV129" i="5"/>
  <c r="ET129" i="5"/>
  <c r="P129" i="5"/>
  <c r="EU129" i="5"/>
  <c r="BU129" i="5"/>
  <c r="Q129" i="5"/>
  <c r="BV129" i="5"/>
  <c r="D129" i="8"/>
  <c r="F129" i="7"/>
  <c r="D104" i="5"/>
  <c r="CQ104" i="5"/>
  <c r="AG104" i="7"/>
  <c r="AH104" i="7"/>
  <c r="EK104" i="5"/>
  <c r="EL104" i="5"/>
  <c r="FN104" i="5"/>
  <c r="FO104" i="5"/>
  <c r="FP104" i="5"/>
  <c r="EJ104" i="5"/>
  <c r="EG104" i="5"/>
  <c r="EH104" i="5"/>
  <c r="EI104" i="5"/>
  <c r="Q104" i="5"/>
  <c r="R104" i="5"/>
  <c r="CU104" i="5"/>
  <c r="AJ104" i="5"/>
  <c r="CV104" i="5"/>
  <c r="ET104" i="5"/>
  <c r="EU104" i="5"/>
  <c r="P104" i="5"/>
  <c r="BV104" i="5"/>
  <c r="BU104" i="5"/>
  <c r="D104" i="7"/>
  <c r="D104" i="8"/>
  <c r="CQ101" i="5"/>
  <c r="AH101" i="7"/>
  <c r="AG101" i="7"/>
  <c r="EL101" i="5"/>
  <c r="EK101" i="5"/>
  <c r="EI101" i="5"/>
  <c r="FN101" i="5"/>
  <c r="FO101" i="5"/>
  <c r="FP101" i="5"/>
  <c r="EJ101" i="5"/>
  <c r="EG101" i="5"/>
  <c r="EH101" i="5"/>
  <c r="AL101" i="5"/>
  <c r="R101" i="5"/>
  <c r="CU101" i="5"/>
  <c r="AJ101" i="5"/>
  <c r="CV101" i="5"/>
  <c r="ET101" i="5"/>
  <c r="P101" i="5"/>
  <c r="EU101" i="5"/>
  <c r="Q101" i="5"/>
  <c r="BU101" i="5"/>
  <c r="BV101" i="5"/>
  <c r="CC101" i="5"/>
  <c r="D101" i="8"/>
  <c r="F101" i="7"/>
  <c r="AQ101" i="7"/>
  <c r="D96" i="5"/>
  <c r="CQ96" i="5"/>
  <c r="AG96" i="7"/>
  <c r="AH96" i="7"/>
  <c r="EK96" i="5"/>
  <c r="EL96" i="5"/>
  <c r="FN96" i="5"/>
  <c r="FO96" i="5"/>
  <c r="FP96" i="5"/>
  <c r="EJ96" i="5"/>
  <c r="EG96" i="5"/>
  <c r="EH96" i="5"/>
  <c r="AJ96" i="5"/>
  <c r="CV96" i="5"/>
  <c r="ET96" i="5"/>
  <c r="EI96" i="5"/>
  <c r="P96" i="5"/>
  <c r="EU96" i="5"/>
  <c r="Q96" i="5"/>
  <c r="CU96" i="5"/>
  <c r="R96" i="5"/>
  <c r="BV96" i="5"/>
  <c r="BU96" i="5"/>
  <c r="D96" i="7"/>
  <c r="D96" i="8"/>
  <c r="AQ96" i="7"/>
  <c r="CQ93" i="5"/>
  <c r="AG93" i="7"/>
  <c r="AH93" i="7"/>
  <c r="EL93" i="5"/>
  <c r="EK93" i="5"/>
  <c r="EI93" i="5"/>
  <c r="FN93" i="5"/>
  <c r="FO93" i="5"/>
  <c r="FP93" i="5"/>
  <c r="EJ93" i="5"/>
  <c r="EG93" i="5"/>
  <c r="EH93" i="5"/>
  <c r="P93" i="5"/>
  <c r="EU93" i="5"/>
  <c r="Q93" i="5"/>
  <c r="R93" i="5"/>
  <c r="CU93" i="5"/>
  <c r="ET93" i="5"/>
  <c r="AJ93" i="5"/>
  <c r="CV93" i="5"/>
  <c r="BU93" i="5"/>
  <c r="BV93" i="5"/>
  <c r="CC93" i="5"/>
  <c r="D93" i="8"/>
  <c r="F93" i="7"/>
  <c r="AQ93" i="7"/>
  <c r="D88" i="5"/>
  <c r="CQ88" i="5"/>
  <c r="AG88" i="7"/>
  <c r="AH88" i="7"/>
  <c r="EK88" i="5"/>
  <c r="EL88" i="5"/>
  <c r="FN88" i="5"/>
  <c r="FO88" i="5"/>
  <c r="FP88" i="5"/>
  <c r="EJ88" i="5"/>
  <c r="EG88" i="5"/>
  <c r="EH88" i="5"/>
  <c r="EI88" i="5"/>
  <c r="AJ88" i="5"/>
  <c r="CV88" i="5"/>
  <c r="ET88" i="5"/>
  <c r="P88" i="5"/>
  <c r="EU88" i="5"/>
  <c r="Q88" i="5"/>
  <c r="AL88" i="5"/>
  <c r="CU88" i="5"/>
  <c r="R88" i="5"/>
  <c r="BV88" i="5"/>
  <c r="BU88" i="5"/>
  <c r="D88" i="7"/>
  <c r="D88" i="8"/>
  <c r="AQ88" i="7"/>
  <c r="CQ85" i="5"/>
  <c r="AH85" i="7"/>
  <c r="AG85" i="7"/>
  <c r="EL85" i="5"/>
  <c r="EK85" i="5"/>
  <c r="EI85" i="5"/>
  <c r="FN85" i="5"/>
  <c r="FO85" i="5"/>
  <c r="FP85" i="5"/>
  <c r="EJ85" i="5"/>
  <c r="EG85" i="5"/>
  <c r="EH85" i="5"/>
  <c r="P85" i="5"/>
  <c r="EU85" i="5"/>
  <c r="Q85" i="5"/>
  <c r="AL85" i="5"/>
  <c r="R85" i="5"/>
  <c r="CU85" i="5"/>
  <c r="CV85" i="5"/>
  <c r="ET85" i="5"/>
  <c r="AJ85" i="5"/>
  <c r="BU85" i="5"/>
  <c r="BV85" i="5"/>
  <c r="CC85" i="5"/>
  <c r="D85" i="8"/>
  <c r="F85" i="7"/>
  <c r="AQ85" i="7"/>
  <c r="D80" i="5"/>
  <c r="CQ80" i="5"/>
  <c r="AG80" i="7"/>
  <c r="AH80" i="7"/>
  <c r="EK80" i="5"/>
  <c r="EL80" i="5"/>
  <c r="FN80" i="5"/>
  <c r="FO80" i="5"/>
  <c r="FP80" i="5"/>
  <c r="EJ80" i="5"/>
  <c r="EG80" i="5"/>
  <c r="EH80" i="5"/>
  <c r="EI80" i="5"/>
  <c r="AJ80" i="5"/>
  <c r="CV80" i="5"/>
  <c r="ET80" i="5"/>
  <c r="P80" i="5"/>
  <c r="EU80" i="5"/>
  <c r="Q80" i="5"/>
  <c r="CU80" i="5"/>
  <c r="R80" i="5"/>
  <c r="BV80" i="5"/>
  <c r="BU80" i="5"/>
  <c r="D80" i="7"/>
  <c r="D80" i="8"/>
  <c r="AQ80" i="7"/>
  <c r="CQ77" i="5"/>
  <c r="AG77" i="7"/>
  <c r="AH77" i="7"/>
  <c r="EL77" i="5"/>
  <c r="EK77" i="5"/>
  <c r="EI77" i="5"/>
  <c r="FN77" i="5"/>
  <c r="FO77" i="5"/>
  <c r="FP77" i="5"/>
  <c r="EJ77" i="5"/>
  <c r="EG77" i="5"/>
  <c r="P77" i="5"/>
  <c r="EU77" i="5"/>
  <c r="Q77" i="5"/>
  <c r="R77" i="5"/>
  <c r="CU77" i="5"/>
  <c r="ET77" i="5"/>
  <c r="EH77" i="5"/>
  <c r="AJ77" i="5"/>
  <c r="CV77" i="5"/>
  <c r="BU77" i="5"/>
  <c r="BV77" i="5"/>
  <c r="CC77" i="5"/>
  <c r="AL77" i="5"/>
  <c r="D77" i="8"/>
  <c r="F77" i="7"/>
  <c r="AQ77" i="7"/>
  <c r="D72" i="5"/>
  <c r="CQ72" i="5"/>
  <c r="AG72" i="7"/>
  <c r="AH72" i="7"/>
  <c r="EK72" i="5"/>
  <c r="EL72" i="5"/>
  <c r="FN72" i="5"/>
  <c r="FO72" i="5"/>
  <c r="FP72" i="5"/>
  <c r="EJ72" i="5"/>
  <c r="EG72" i="5"/>
  <c r="EH72" i="5"/>
  <c r="EI72" i="5"/>
  <c r="AJ72" i="5"/>
  <c r="CV72" i="5"/>
  <c r="ET72" i="5"/>
  <c r="P72" i="5"/>
  <c r="EU72" i="5"/>
  <c r="Q72" i="5"/>
  <c r="CU72" i="5"/>
  <c r="R72" i="5"/>
  <c r="BV72" i="5"/>
  <c r="BU72" i="5"/>
  <c r="D72" i="7"/>
  <c r="D72" i="8"/>
  <c r="AQ72" i="7"/>
  <c r="CQ69" i="5"/>
  <c r="AH69" i="7"/>
  <c r="AG69" i="7"/>
  <c r="EK69" i="5"/>
  <c r="EL69" i="5"/>
  <c r="EI69" i="5"/>
  <c r="FN69" i="5"/>
  <c r="FO69" i="5"/>
  <c r="FP69" i="5"/>
  <c r="EJ69" i="5"/>
  <c r="EG69" i="5"/>
  <c r="EH69" i="5"/>
  <c r="P69" i="5"/>
  <c r="EU69" i="5"/>
  <c r="Q69" i="5"/>
  <c r="R69" i="5"/>
  <c r="CU69" i="5"/>
  <c r="CV69" i="5"/>
  <c r="ET69" i="5"/>
  <c r="AJ69" i="5"/>
  <c r="BU69" i="5"/>
  <c r="BV69" i="5"/>
  <c r="CC69" i="5"/>
  <c r="D69" i="8"/>
  <c r="F69" i="7"/>
  <c r="AQ69" i="7"/>
  <c r="D64" i="5"/>
  <c r="CQ64" i="5"/>
  <c r="AG64" i="7"/>
  <c r="AH64" i="7"/>
  <c r="EK64" i="5"/>
  <c r="EL64" i="5"/>
  <c r="FN64" i="5"/>
  <c r="FO64" i="5"/>
  <c r="FP64" i="5"/>
  <c r="EJ64" i="5"/>
  <c r="EG64" i="5"/>
  <c r="EH64" i="5"/>
  <c r="AJ64" i="5"/>
  <c r="CV64" i="5"/>
  <c r="ET64" i="5"/>
  <c r="P64" i="5"/>
  <c r="EU64" i="5"/>
  <c r="R64" i="5"/>
  <c r="CU64" i="5"/>
  <c r="EI64" i="5"/>
  <c r="Q64" i="5"/>
  <c r="BV64" i="5"/>
  <c r="BU64" i="5"/>
  <c r="D64" i="7"/>
  <c r="D64" i="8"/>
  <c r="AQ64" i="7"/>
  <c r="CQ61" i="5"/>
  <c r="AH61" i="7"/>
  <c r="AG61" i="7"/>
  <c r="EL61" i="5"/>
  <c r="EK61" i="5"/>
  <c r="EI61" i="5"/>
  <c r="FN61" i="5"/>
  <c r="FO61" i="5"/>
  <c r="FP61" i="5"/>
  <c r="EJ61" i="5"/>
  <c r="EG61" i="5"/>
  <c r="P61" i="5"/>
  <c r="EU61" i="5"/>
  <c r="Q61" i="5"/>
  <c r="R61" i="5"/>
  <c r="CU61" i="5"/>
  <c r="ET61" i="5"/>
  <c r="EH61" i="5"/>
  <c r="AJ61" i="5"/>
  <c r="CV61" i="5"/>
  <c r="BU61" i="5"/>
  <c r="BV61" i="5"/>
  <c r="AL61" i="5"/>
  <c r="D61" i="8"/>
  <c r="F61" i="7"/>
  <c r="AQ61" i="7"/>
  <c r="AG56" i="7"/>
  <c r="AJ56" i="5"/>
  <c r="ET56" i="5"/>
  <c r="AF56" i="7"/>
  <c r="BV56" i="5"/>
  <c r="BU56" i="5"/>
  <c r="D56" i="7"/>
  <c r="D56" i="8"/>
  <c r="AQ56" i="7"/>
  <c r="EU53" i="5"/>
  <c r="CU53" i="5"/>
  <c r="AJ53" i="5"/>
  <c r="ET53" i="5"/>
  <c r="BU53" i="5"/>
  <c r="BV53" i="5"/>
  <c r="CC53" i="5"/>
  <c r="D53" i="8"/>
  <c r="AF201" i="7"/>
  <c r="AF200" i="7"/>
  <c r="AF199" i="7"/>
  <c r="AF198" i="7"/>
  <c r="AF197" i="7"/>
  <c r="AF196" i="7"/>
  <c r="AF195" i="7"/>
  <c r="AF194" i="7"/>
  <c r="AF193" i="7"/>
  <c r="AF192" i="7"/>
  <c r="AF191" i="7"/>
  <c r="AF190" i="7"/>
  <c r="AF189" i="7"/>
  <c r="AF188" i="7"/>
  <c r="AF187" i="7"/>
  <c r="AF186" i="7"/>
  <c r="AF185" i="7"/>
  <c r="AF184" i="7"/>
  <c r="AF183" i="7"/>
  <c r="AF182" i="7"/>
  <c r="AF181" i="7"/>
  <c r="AF180" i="7"/>
  <c r="AF178" i="7"/>
  <c r="AF177" i="7"/>
  <c r="AF176" i="7"/>
  <c r="AF175" i="7"/>
  <c r="AF174" i="7"/>
  <c r="AF173" i="7"/>
  <c r="AF171" i="7"/>
  <c r="AF170" i="7"/>
  <c r="AF169" i="7"/>
  <c r="AF168" i="7"/>
  <c r="AF167" i="7"/>
  <c r="AF166" i="7"/>
  <c r="AF165" i="7"/>
  <c r="AF164" i="7"/>
  <c r="AF163" i="7"/>
  <c r="AF162" i="7"/>
  <c r="AF161" i="7"/>
  <c r="AF160" i="7"/>
  <c r="AF159" i="7"/>
  <c r="AF158" i="7"/>
  <c r="AF157" i="7"/>
  <c r="AF155" i="7"/>
  <c r="AF154" i="7"/>
  <c r="AF153" i="7"/>
  <c r="AF152" i="7"/>
  <c r="AF151" i="7"/>
  <c r="AF150" i="7"/>
  <c r="AF149" i="7"/>
  <c r="AF148" i="7"/>
  <c r="AF147" i="7"/>
  <c r="AF146" i="7"/>
  <c r="AF145" i="7"/>
  <c r="AF143" i="7"/>
  <c r="AF142" i="7"/>
  <c r="AF141" i="7"/>
  <c r="AF139" i="7"/>
  <c r="AF138" i="7"/>
  <c r="AF137" i="7"/>
  <c r="AF136" i="7"/>
  <c r="AF135" i="7"/>
  <c r="AF134" i="7"/>
  <c r="AF133" i="7"/>
  <c r="AF131" i="7"/>
  <c r="AF130" i="7"/>
  <c r="AF129" i="7"/>
  <c r="AF128" i="7"/>
  <c r="AF107" i="7"/>
  <c r="AF106" i="7"/>
  <c r="AF105" i="7"/>
  <c r="AF104" i="7"/>
  <c r="AF103" i="7"/>
  <c r="AF102" i="7"/>
  <c r="AF98" i="7"/>
  <c r="V96" i="7"/>
  <c r="AF94" i="7"/>
  <c r="V92" i="7"/>
  <c r="AF90" i="7"/>
  <c r="V88" i="7"/>
  <c r="AF86" i="7"/>
  <c r="V84" i="7"/>
  <c r="AF82" i="7"/>
  <c r="V80" i="7"/>
  <c r="AF78" i="7"/>
  <c r="V76" i="7"/>
  <c r="AF74" i="7"/>
  <c r="V72" i="7"/>
  <c r="AF70" i="7"/>
  <c r="V68" i="7"/>
  <c r="AF66" i="7"/>
  <c r="V64" i="7"/>
  <c r="AF62" i="7"/>
  <c r="AF58" i="7"/>
  <c r="AF54" i="7"/>
  <c r="V52" i="7"/>
  <c r="D200" i="7"/>
  <c r="F194" i="7"/>
  <c r="D193" i="7"/>
  <c r="D186" i="7"/>
  <c r="D184" i="7"/>
  <c r="F180" i="7"/>
  <c r="F178" i="7"/>
  <c r="D177" i="7"/>
  <c r="D170" i="7"/>
  <c r="D161" i="7"/>
  <c r="F155" i="7"/>
  <c r="D153" i="7"/>
  <c r="F147" i="7"/>
  <c r="D145" i="7"/>
  <c r="D137" i="7"/>
  <c r="F131" i="7"/>
  <c r="D129" i="7"/>
  <c r="D101" i="7"/>
  <c r="D93" i="7"/>
  <c r="D85" i="7"/>
  <c r="D77" i="7"/>
  <c r="F71" i="7"/>
  <c r="D69" i="7"/>
  <c r="D61" i="7"/>
  <c r="CC162" i="5"/>
  <c r="AL69" i="5"/>
  <c r="AK167" i="5"/>
  <c r="AK102" i="5"/>
  <c r="AL175" i="5"/>
  <c r="AL186" i="5"/>
  <c r="AK78" i="5"/>
  <c r="D200" i="5"/>
  <c r="CQ200" i="5"/>
  <c r="AG200" i="7"/>
  <c r="AH200" i="7"/>
  <c r="EK200" i="5"/>
  <c r="EL200" i="5"/>
  <c r="FN200" i="5"/>
  <c r="FO200" i="5"/>
  <c r="FP200" i="5"/>
  <c r="EJ200" i="5"/>
  <c r="EG200" i="5"/>
  <c r="EH200" i="5"/>
  <c r="EI200" i="5"/>
  <c r="R200" i="5"/>
  <c r="CU200" i="5"/>
  <c r="BV200" i="5"/>
  <c r="AJ200" i="5"/>
  <c r="CV200" i="5"/>
  <c r="ET200" i="5"/>
  <c r="Q200" i="5"/>
  <c r="BU200" i="5"/>
  <c r="P200" i="5"/>
  <c r="EU200" i="5"/>
  <c r="D200" i="8"/>
  <c r="CQ181" i="5"/>
  <c r="AG181" i="7"/>
  <c r="AH181" i="7"/>
  <c r="EK181" i="5"/>
  <c r="EL181" i="5"/>
  <c r="EI181" i="5"/>
  <c r="FN181" i="5"/>
  <c r="FO181" i="5"/>
  <c r="FP181" i="5"/>
  <c r="EJ181" i="5"/>
  <c r="EG181" i="5"/>
  <c r="EH181" i="5"/>
  <c r="AJ181" i="5"/>
  <c r="CV181" i="5"/>
  <c r="ET181" i="5"/>
  <c r="R181" i="5"/>
  <c r="CU181" i="5"/>
  <c r="P181" i="5"/>
  <c r="EU181" i="5"/>
  <c r="BU181" i="5"/>
  <c r="Q181" i="5"/>
  <c r="BV181" i="5"/>
  <c r="D181" i="8"/>
  <c r="F181" i="7"/>
  <c r="D176" i="5"/>
  <c r="CQ176" i="5"/>
  <c r="AG176" i="7"/>
  <c r="AH176" i="7"/>
  <c r="EK176" i="5"/>
  <c r="EL176" i="5"/>
  <c r="FN176" i="5"/>
  <c r="FO176" i="5"/>
  <c r="FP176" i="5"/>
  <c r="EJ176" i="5"/>
  <c r="EG176" i="5"/>
  <c r="EH176" i="5"/>
  <c r="EI176" i="5"/>
  <c r="AJ176" i="5"/>
  <c r="CV176" i="5"/>
  <c r="ET176" i="5"/>
  <c r="P176" i="5"/>
  <c r="EU176" i="5"/>
  <c r="Q176" i="5"/>
  <c r="R176" i="5"/>
  <c r="BV176" i="5"/>
  <c r="CC176" i="5"/>
  <c r="CU176" i="5"/>
  <c r="BU176" i="5"/>
  <c r="AL176" i="5"/>
  <c r="D176" i="8"/>
  <c r="D168" i="5"/>
  <c r="CQ168" i="5"/>
  <c r="AG168" i="7"/>
  <c r="AH168" i="7"/>
  <c r="EL168" i="5"/>
  <c r="EK168" i="5"/>
  <c r="FN168" i="5"/>
  <c r="FO168" i="5"/>
  <c r="FP168" i="5"/>
  <c r="EJ168" i="5"/>
  <c r="EG168" i="5"/>
  <c r="EH168" i="5"/>
  <c r="EI168" i="5"/>
  <c r="P168" i="5"/>
  <c r="EU168" i="5"/>
  <c r="Q168" i="5"/>
  <c r="R168" i="5"/>
  <c r="CU168" i="5"/>
  <c r="ET168" i="5"/>
  <c r="BV168" i="5"/>
  <c r="AJ168" i="5"/>
  <c r="CV168" i="5"/>
  <c r="BU168" i="5"/>
  <c r="D168" i="8"/>
  <c r="CQ149" i="5"/>
  <c r="AG149" i="7"/>
  <c r="AH149" i="7"/>
  <c r="EK149" i="5"/>
  <c r="EL149" i="5"/>
  <c r="EI149" i="5"/>
  <c r="FN149" i="5"/>
  <c r="FO149" i="5"/>
  <c r="FP149" i="5"/>
  <c r="EJ149" i="5"/>
  <c r="EG149" i="5"/>
  <c r="EH149" i="5"/>
  <c r="Q149" i="5"/>
  <c r="R149" i="5"/>
  <c r="CU149" i="5"/>
  <c r="AJ149" i="5"/>
  <c r="CV149" i="5"/>
  <c r="ET149" i="5"/>
  <c r="P149" i="5"/>
  <c r="EU149" i="5"/>
  <c r="BU149" i="5"/>
  <c r="BV149" i="5"/>
  <c r="D149" i="8"/>
  <c r="F149" i="7"/>
  <c r="D144" i="5"/>
  <c r="CQ144" i="5"/>
  <c r="AG144" i="7"/>
  <c r="AH144" i="7"/>
  <c r="EL144" i="5"/>
  <c r="EK144" i="5"/>
  <c r="FN144" i="5"/>
  <c r="FO144" i="5"/>
  <c r="FP144" i="5"/>
  <c r="EJ144" i="5"/>
  <c r="EG144" i="5"/>
  <c r="EH144" i="5"/>
  <c r="EI144" i="5"/>
  <c r="AJ144" i="5"/>
  <c r="CV144" i="5"/>
  <c r="ET144" i="5"/>
  <c r="P144" i="5"/>
  <c r="EU144" i="5"/>
  <c r="Q144" i="5"/>
  <c r="CU144" i="5"/>
  <c r="R144" i="5"/>
  <c r="BV144" i="5"/>
  <c r="BU144" i="5"/>
  <c r="D144" i="7"/>
  <c r="D144" i="8"/>
  <c r="CQ105" i="5"/>
  <c r="AH105" i="7"/>
  <c r="AG105" i="7"/>
  <c r="EL105" i="5"/>
  <c r="EK105" i="5"/>
  <c r="EI105" i="5"/>
  <c r="FN105" i="5"/>
  <c r="FO105" i="5"/>
  <c r="FP105" i="5"/>
  <c r="EJ105" i="5"/>
  <c r="EG105" i="5"/>
  <c r="EH105" i="5"/>
  <c r="R105" i="5"/>
  <c r="CU105" i="5"/>
  <c r="AJ105" i="5"/>
  <c r="CV105" i="5"/>
  <c r="ET105" i="5"/>
  <c r="P105" i="5"/>
  <c r="EU105" i="5"/>
  <c r="Q105" i="5"/>
  <c r="BU105" i="5"/>
  <c r="BV105" i="5"/>
  <c r="D105" i="8"/>
  <c r="F105" i="7"/>
  <c r="D100" i="5"/>
  <c r="CQ100" i="5"/>
  <c r="AG100" i="7"/>
  <c r="AH100" i="7"/>
  <c r="EK100" i="5"/>
  <c r="EL100" i="5"/>
  <c r="FN100" i="5"/>
  <c r="FO100" i="5"/>
  <c r="FP100" i="5"/>
  <c r="EJ100" i="5"/>
  <c r="EG100" i="5"/>
  <c r="EH100" i="5"/>
  <c r="EI100" i="5"/>
  <c r="AJ100" i="5"/>
  <c r="CV100" i="5"/>
  <c r="P100" i="5"/>
  <c r="Q100" i="5"/>
  <c r="R100" i="5"/>
  <c r="ET100" i="5"/>
  <c r="CU100" i="5"/>
  <c r="EU100" i="5"/>
  <c r="BV100" i="5"/>
  <c r="BU100" i="5"/>
  <c r="AK100" i="5"/>
  <c r="D100" i="7"/>
  <c r="D100" i="8"/>
  <c r="AQ100" i="7"/>
  <c r="CQ81" i="5"/>
  <c r="AH81" i="7"/>
  <c r="AG81" i="7"/>
  <c r="EL81" i="5"/>
  <c r="EK81" i="5"/>
  <c r="EI81" i="5"/>
  <c r="FN81" i="5"/>
  <c r="FO81" i="5"/>
  <c r="FP81" i="5"/>
  <c r="EJ81" i="5"/>
  <c r="EG81" i="5"/>
  <c r="EH81" i="5"/>
  <c r="P81" i="5"/>
  <c r="EU81" i="5"/>
  <c r="Q81" i="5"/>
  <c r="R81" i="5"/>
  <c r="CU81" i="5"/>
  <c r="AJ81" i="5"/>
  <c r="CV81" i="5"/>
  <c r="BU81" i="5"/>
  <c r="ET81" i="5"/>
  <c r="BV81" i="5"/>
  <c r="CC81" i="5"/>
  <c r="D81" i="8"/>
  <c r="F81" i="7"/>
  <c r="AQ81" i="7"/>
  <c r="CQ65" i="5"/>
  <c r="AH65" i="7"/>
  <c r="AG65" i="7"/>
  <c r="EL65" i="5"/>
  <c r="EK65" i="5"/>
  <c r="EI65" i="5"/>
  <c r="FN65" i="5"/>
  <c r="FO65" i="5"/>
  <c r="FP65" i="5"/>
  <c r="EJ65" i="5"/>
  <c r="EG65" i="5"/>
  <c r="EH65" i="5"/>
  <c r="P65" i="5"/>
  <c r="EU65" i="5"/>
  <c r="Q65" i="5"/>
  <c r="CV65" i="5"/>
  <c r="ET65" i="5"/>
  <c r="R65" i="5"/>
  <c r="AJ65" i="5"/>
  <c r="CU65" i="5"/>
  <c r="BU65" i="5"/>
  <c r="BV65" i="5"/>
  <c r="CC65" i="5"/>
  <c r="D65" i="8"/>
  <c r="F65" i="7"/>
  <c r="AQ65" i="7"/>
  <c r="D60" i="5"/>
  <c r="CQ60" i="5"/>
  <c r="AG60" i="7"/>
  <c r="AH60" i="7"/>
  <c r="EK60" i="5"/>
  <c r="EL60" i="5"/>
  <c r="FN60" i="5"/>
  <c r="FO60" i="5"/>
  <c r="FP60" i="5"/>
  <c r="EJ60" i="5"/>
  <c r="EG60" i="5"/>
  <c r="EH60" i="5"/>
  <c r="AJ60" i="5"/>
  <c r="CV60" i="5"/>
  <c r="ET60" i="5"/>
  <c r="P60" i="5"/>
  <c r="EU60" i="5"/>
  <c r="EI60" i="5"/>
  <c r="Q60" i="5"/>
  <c r="CU60" i="5"/>
  <c r="R60" i="5"/>
  <c r="BV60" i="5"/>
  <c r="CC60" i="5"/>
  <c r="BU60" i="5"/>
  <c r="D60" i="7"/>
  <c r="D60" i="8"/>
  <c r="AQ60" i="7"/>
  <c r="AF57" i="7"/>
  <c r="P57" i="5"/>
  <c r="AJ57" i="5"/>
  <c r="BU57" i="5"/>
  <c r="BV57" i="5"/>
  <c r="CC57" i="5"/>
  <c r="D57" i="8"/>
  <c r="F57" i="7"/>
  <c r="AQ57" i="7"/>
  <c r="V200" i="7"/>
  <c r="V176" i="7"/>
  <c r="V168" i="7"/>
  <c r="V157" i="7"/>
  <c r="V149" i="7"/>
  <c r="V141" i="7"/>
  <c r="AF84" i="7"/>
  <c r="D149" i="7"/>
  <c r="D105" i="7"/>
  <c r="D81" i="7"/>
  <c r="D73" i="7"/>
  <c r="D65" i="7"/>
  <c r="D57" i="7"/>
  <c r="D196" i="5"/>
  <c r="CQ196" i="5"/>
  <c r="AG196" i="7"/>
  <c r="AH196" i="7"/>
  <c r="EL196" i="5"/>
  <c r="EK196" i="5"/>
  <c r="FN196" i="5"/>
  <c r="FO196" i="5"/>
  <c r="FP196" i="5"/>
  <c r="EJ196" i="5"/>
  <c r="EG196" i="5"/>
  <c r="EH196" i="5"/>
  <c r="EI196" i="5"/>
  <c r="P196" i="5"/>
  <c r="EU196" i="5"/>
  <c r="BV196" i="5"/>
  <c r="AJ196" i="5"/>
  <c r="Q196" i="5"/>
  <c r="CV196" i="5"/>
  <c r="BU196" i="5"/>
  <c r="R196" i="5"/>
  <c r="CU196" i="5"/>
  <c r="ET196" i="5"/>
  <c r="D196" i="8"/>
  <c r="CQ193" i="5"/>
  <c r="AG193" i="7"/>
  <c r="AH193" i="7"/>
  <c r="EK193" i="5"/>
  <c r="EL193" i="5"/>
  <c r="EI193" i="5"/>
  <c r="FN193" i="5"/>
  <c r="FO193" i="5"/>
  <c r="FP193" i="5"/>
  <c r="EJ193" i="5"/>
  <c r="EG193" i="5"/>
  <c r="EH193" i="5"/>
  <c r="AJ193" i="5"/>
  <c r="CV193" i="5"/>
  <c r="ET193" i="5"/>
  <c r="BU193" i="5"/>
  <c r="P193" i="5"/>
  <c r="EU193" i="5"/>
  <c r="AL193" i="5"/>
  <c r="CU193" i="5"/>
  <c r="Q193" i="5"/>
  <c r="BV193" i="5"/>
  <c r="R193" i="5"/>
  <c r="D193" i="8"/>
  <c r="F193" i="7"/>
  <c r="D172" i="5"/>
  <c r="CQ172" i="5"/>
  <c r="AG172" i="7"/>
  <c r="AH172" i="7"/>
  <c r="EL172" i="5"/>
  <c r="EK172" i="5"/>
  <c r="FN172" i="5"/>
  <c r="FO172" i="5"/>
  <c r="FP172" i="5"/>
  <c r="EJ172" i="5"/>
  <c r="EG172" i="5"/>
  <c r="EH172" i="5"/>
  <c r="EI172" i="5"/>
  <c r="R172" i="5"/>
  <c r="CU172" i="5"/>
  <c r="AK172" i="5"/>
  <c r="AJ172" i="5"/>
  <c r="CV172" i="5"/>
  <c r="ET172" i="5"/>
  <c r="P172" i="5"/>
  <c r="EU172" i="5"/>
  <c r="BV172" i="5"/>
  <c r="Q172" i="5"/>
  <c r="BU172" i="5"/>
  <c r="D172" i="8"/>
  <c r="CQ169" i="5"/>
  <c r="AG169" i="7"/>
  <c r="AH169" i="7"/>
  <c r="EK169" i="5"/>
  <c r="EL169" i="5"/>
  <c r="EI169" i="5"/>
  <c r="FN169" i="5"/>
  <c r="FO169" i="5"/>
  <c r="FP169" i="5"/>
  <c r="EJ169" i="5"/>
  <c r="EG169" i="5"/>
  <c r="EH169" i="5"/>
  <c r="R169" i="5"/>
  <c r="CU169" i="5"/>
  <c r="AJ169" i="5"/>
  <c r="CV169" i="5"/>
  <c r="ET169" i="5"/>
  <c r="P169" i="5"/>
  <c r="EU169" i="5"/>
  <c r="BU169" i="5"/>
  <c r="BV169" i="5"/>
  <c r="CC169" i="5"/>
  <c r="Q169" i="5"/>
  <c r="D169" i="8"/>
  <c r="F169" i="7"/>
  <c r="D156" i="5"/>
  <c r="CQ156" i="5"/>
  <c r="AG156" i="7"/>
  <c r="AH156" i="7"/>
  <c r="EL156" i="5"/>
  <c r="EK156" i="5"/>
  <c r="FN156" i="5"/>
  <c r="FO156" i="5"/>
  <c r="FP156" i="5"/>
  <c r="EJ156" i="5"/>
  <c r="EG156" i="5"/>
  <c r="EH156" i="5"/>
  <c r="EI156" i="5"/>
  <c r="P156" i="5"/>
  <c r="EU156" i="5"/>
  <c r="Q156" i="5"/>
  <c r="R156" i="5"/>
  <c r="CU156" i="5"/>
  <c r="ET156" i="5"/>
  <c r="BV156" i="5"/>
  <c r="AJ156" i="5"/>
  <c r="BU156" i="5"/>
  <c r="CV156" i="5"/>
  <c r="D156" i="7"/>
  <c r="D156" i="8"/>
  <c r="CQ153" i="5"/>
  <c r="AG153" i="7"/>
  <c r="AH153" i="7"/>
  <c r="EK153" i="5"/>
  <c r="EL153" i="5"/>
  <c r="EI153" i="5"/>
  <c r="FN153" i="5"/>
  <c r="FO153" i="5"/>
  <c r="FP153" i="5"/>
  <c r="EJ153" i="5"/>
  <c r="EG153" i="5"/>
  <c r="EH153" i="5"/>
  <c r="P153" i="5"/>
  <c r="EU153" i="5"/>
  <c r="Q153" i="5"/>
  <c r="AK153" i="5"/>
  <c r="R153" i="5"/>
  <c r="CU153" i="5"/>
  <c r="CV153" i="5"/>
  <c r="BU153" i="5"/>
  <c r="ET153" i="5"/>
  <c r="BV153" i="5"/>
  <c r="CC153" i="5"/>
  <c r="AJ153" i="5"/>
  <c r="D153" i="8"/>
  <c r="F153" i="7"/>
  <c r="D140" i="5"/>
  <c r="CQ140" i="5"/>
  <c r="AG140" i="7"/>
  <c r="AH140" i="7"/>
  <c r="EK140" i="5"/>
  <c r="EL140" i="5"/>
  <c r="FN140" i="5"/>
  <c r="FO140" i="5"/>
  <c r="FP140" i="5"/>
  <c r="EJ140" i="5"/>
  <c r="EG140" i="5"/>
  <c r="EH140" i="5"/>
  <c r="EI140" i="5"/>
  <c r="AJ140" i="5"/>
  <c r="CV140" i="5"/>
  <c r="ET140" i="5"/>
  <c r="P140" i="5"/>
  <c r="EU140" i="5"/>
  <c r="Q140" i="5"/>
  <c r="CU140" i="5"/>
  <c r="BV140" i="5"/>
  <c r="CC140" i="5"/>
  <c r="R140" i="5"/>
  <c r="BU140" i="5"/>
  <c r="D140" i="7"/>
  <c r="D140" i="8"/>
  <c r="CQ137" i="5"/>
  <c r="AG137" i="7"/>
  <c r="AH137" i="7"/>
  <c r="EK137" i="5"/>
  <c r="EL137" i="5"/>
  <c r="EI137" i="5"/>
  <c r="FN137" i="5"/>
  <c r="FO137" i="5"/>
  <c r="FP137" i="5"/>
  <c r="EJ137" i="5"/>
  <c r="EG137" i="5"/>
  <c r="EH137" i="5"/>
  <c r="AJ137" i="5"/>
  <c r="CV137" i="5"/>
  <c r="ET137" i="5"/>
  <c r="P137" i="5"/>
  <c r="EU137" i="5"/>
  <c r="Q137" i="5"/>
  <c r="CU137" i="5"/>
  <c r="R137" i="5"/>
  <c r="BU137" i="5"/>
  <c r="BV137" i="5"/>
  <c r="D137" i="8"/>
  <c r="F137" i="7"/>
  <c r="D132" i="5"/>
  <c r="CQ132" i="5"/>
  <c r="AG132" i="7"/>
  <c r="AH132" i="7"/>
  <c r="EL132" i="5"/>
  <c r="EK132" i="5"/>
  <c r="FN132" i="5"/>
  <c r="FO132" i="5"/>
  <c r="FP132" i="5"/>
  <c r="EJ132" i="5"/>
  <c r="EG132" i="5"/>
  <c r="EH132" i="5"/>
  <c r="EI132" i="5"/>
  <c r="Q132" i="5"/>
  <c r="R132" i="5"/>
  <c r="CU132" i="5"/>
  <c r="AJ132" i="5"/>
  <c r="CV132" i="5"/>
  <c r="ET132" i="5"/>
  <c r="P132" i="5"/>
  <c r="BV132" i="5"/>
  <c r="EU132" i="5"/>
  <c r="BU132" i="5"/>
  <c r="D132" i="7"/>
  <c r="D132" i="8"/>
  <c r="D201" i="5"/>
  <c r="D198" i="5"/>
  <c r="CQ198" i="5"/>
  <c r="AG198" i="7"/>
  <c r="AH198" i="7"/>
  <c r="EL198" i="5"/>
  <c r="EK198" i="5"/>
  <c r="EH198" i="5"/>
  <c r="EI198" i="5"/>
  <c r="FN198" i="5"/>
  <c r="FO198" i="5"/>
  <c r="FP198" i="5"/>
  <c r="EJ198" i="5"/>
  <c r="EG198" i="5"/>
  <c r="AJ198" i="5"/>
  <c r="CV198" i="5"/>
  <c r="ET198" i="5"/>
  <c r="BV198" i="5"/>
  <c r="CC198" i="5"/>
  <c r="P198" i="5"/>
  <c r="EU198" i="5"/>
  <c r="BU198" i="5"/>
  <c r="Q198" i="5"/>
  <c r="R198" i="5"/>
  <c r="CU198" i="5"/>
  <c r="D198" i="8"/>
  <c r="CQ195" i="5"/>
  <c r="AG195" i="7"/>
  <c r="AH195" i="7"/>
  <c r="EK195" i="5"/>
  <c r="EL195" i="5"/>
  <c r="EG195" i="5"/>
  <c r="EH195" i="5"/>
  <c r="EI195" i="5"/>
  <c r="FN195" i="5"/>
  <c r="FO195" i="5"/>
  <c r="FP195" i="5"/>
  <c r="EJ195" i="5"/>
  <c r="R195" i="5"/>
  <c r="CU195" i="5"/>
  <c r="AJ195" i="5"/>
  <c r="CV195" i="5"/>
  <c r="ET195" i="5"/>
  <c r="BU195" i="5"/>
  <c r="Q195" i="5"/>
  <c r="P195" i="5"/>
  <c r="EU195" i="5"/>
  <c r="BV195" i="5"/>
  <c r="D195" i="8"/>
  <c r="D195" i="7"/>
  <c r="D193" i="5"/>
  <c r="D190" i="5"/>
  <c r="CQ190" i="5"/>
  <c r="AG190" i="7"/>
  <c r="AH190" i="7"/>
  <c r="EL190" i="5"/>
  <c r="EK190" i="5"/>
  <c r="EH190" i="5"/>
  <c r="EI190" i="5"/>
  <c r="FN190" i="5"/>
  <c r="FO190" i="5"/>
  <c r="FP190" i="5"/>
  <c r="EJ190" i="5"/>
  <c r="EG190" i="5"/>
  <c r="AJ190" i="5"/>
  <c r="CV190" i="5"/>
  <c r="ET190" i="5"/>
  <c r="BV190" i="5"/>
  <c r="P190" i="5"/>
  <c r="EU190" i="5"/>
  <c r="BU190" i="5"/>
  <c r="Q190" i="5"/>
  <c r="R190" i="5"/>
  <c r="CU190" i="5"/>
  <c r="D190" i="8"/>
  <c r="CQ187" i="5"/>
  <c r="AG187" i="7"/>
  <c r="AH187" i="7"/>
  <c r="EK187" i="5"/>
  <c r="EL187" i="5"/>
  <c r="EG187" i="5"/>
  <c r="EH187" i="5"/>
  <c r="EI187" i="5"/>
  <c r="EJ187" i="5"/>
  <c r="FN187" i="5"/>
  <c r="FO187" i="5"/>
  <c r="FP187" i="5"/>
  <c r="R187" i="5"/>
  <c r="CU187" i="5"/>
  <c r="BU187" i="5"/>
  <c r="Q187" i="5"/>
  <c r="AL187" i="5"/>
  <c r="AJ187" i="5"/>
  <c r="CV187" i="5"/>
  <c r="ET187" i="5"/>
  <c r="P187" i="5"/>
  <c r="EU187" i="5"/>
  <c r="BV187" i="5"/>
  <c r="D187" i="8"/>
  <c r="D187" i="7"/>
  <c r="D185" i="5"/>
  <c r="D182" i="5"/>
  <c r="CQ182" i="5"/>
  <c r="AG182" i="7"/>
  <c r="AH182" i="7"/>
  <c r="EK182" i="5"/>
  <c r="EL182" i="5"/>
  <c r="EH182" i="5"/>
  <c r="EI182" i="5"/>
  <c r="FN182" i="5"/>
  <c r="FO182" i="5"/>
  <c r="FP182" i="5"/>
  <c r="EJ182" i="5"/>
  <c r="EG182" i="5"/>
  <c r="P182" i="5"/>
  <c r="EU182" i="5"/>
  <c r="BV182" i="5"/>
  <c r="CC182" i="5"/>
  <c r="Q182" i="5"/>
  <c r="CV182" i="5"/>
  <c r="BU182" i="5"/>
  <c r="AL182" i="5"/>
  <c r="R182" i="5"/>
  <c r="CU182" i="5"/>
  <c r="AJ182" i="5"/>
  <c r="ET182" i="5"/>
  <c r="D182" i="8"/>
  <c r="CQ179" i="5"/>
  <c r="AG179" i="7"/>
  <c r="AH179" i="7"/>
  <c r="EK179" i="5"/>
  <c r="EL179" i="5"/>
  <c r="EG179" i="5"/>
  <c r="EH179" i="5"/>
  <c r="EI179" i="5"/>
  <c r="FN179" i="5"/>
  <c r="FO179" i="5"/>
  <c r="FP179" i="5"/>
  <c r="EJ179" i="5"/>
  <c r="AJ179" i="5"/>
  <c r="P179" i="5"/>
  <c r="Q179" i="5"/>
  <c r="CU179" i="5"/>
  <c r="BU179" i="5"/>
  <c r="EU179" i="5"/>
  <c r="R179" i="5"/>
  <c r="CV179" i="5"/>
  <c r="ET179" i="5"/>
  <c r="BV179" i="5"/>
  <c r="D179" i="8"/>
  <c r="D179" i="7"/>
  <c r="D177" i="5"/>
  <c r="D174" i="5"/>
  <c r="CQ174" i="5"/>
  <c r="AG174" i="7"/>
  <c r="AH174" i="7"/>
  <c r="EL174" i="5"/>
  <c r="EK174" i="5"/>
  <c r="EH174" i="5"/>
  <c r="EI174" i="5"/>
  <c r="FN174" i="5"/>
  <c r="FO174" i="5"/>
  <c r="FP174" i="5"/>
  <c r="EJ174" i="5"/>
  <c r="P174" i="5"/>
  <c r="EU174" i="5"/>
  <c r="EG174" i="5"/>
  <c r="Q174" i="5"/>
  <c r="R174" i="5"/>
  <c r="CU174" i="5"/>
  <c r="ET174" i="5"/>
  <c r="BV174" i="5"/>
  <c r="CC174" i="5"/>
  <c r="AJ174" i="5"/>
  <c r="BU174" i="5"/>
  <c r="CV174" i="5"/>
  <c r="D174" i="8"/>
  <c r="CQ171" i="5"/>
  <c r="AG171" i="7"/>
  <c r="AH171" i="7"/>
  <c r="EK171" i="5"/>
  <c r="EL171" i="5"/>
  <c r="EG171" i="5"/>
  <c r="EH171" i="5"/>
  <c r="EI171" i="5"/>
  <c r="EJ171" i="5"/>
  <c r="FN171" i="5"/>
  <c r="FO171" i="5"/>
  <c r="FP171" i="5"/>
  <c r="P171" i="5"/>
  <c r="EU171" i="5"/>
  <c r="Q171" i="5"/>
  <c r="R171" i="5"/>
  <c r="CU171" i="5"/>
  <c r="CV171" i="5"/>
  <c r="AJ171" i="5"/>
  <c r="BU171" i="5"/>
  <c r="ET171" i="5"/>
  <c r="BV171" i="5"/>
  <c r="D171" i="8"/>
  <c r="D171" i="7"/>
  <c r="D169" i="5"/>
  <c r="D166" i="5"/>
  <c r="CQ166" i="5"/>
  <c r="AG166" i="7"/>
  <c r="AH166" i="7"/>
  <c r="EL166" i="5"/>
  <c r="EK166" i="5"/>
  <c r="EH166" i="5"/>
  <c r="EI166" i="5"/>
  <c r="FN166" i="5"/>
  <c r="FO166" i="5"/>
  <c r="FP166" i="5"/>
  <c r="EJ166" i="5"/>
  <c r="EG166" i="5"/>
  <c r="Q166" i="5"/>
  <c r="R166" i="5"/>
  <c r="CU166" i="5"/>
  <c r="AJ166" i="5"/>
  <c r="CV166" i="5"/>
  <c r="ET166" i="5"/>
  <c r="BV166" i="5"/>
  <c r="P166" i="5"/>
  <c r="BU166" i="5"/>
  <c r="EU166" i="5"/>
  <c r="D166" i="8"/>
  <c r="CQ163" i="5"/>
  <c r="AG163" i="7"/>
  <c r="AH163" i="7"/>
  <c r="EK163" i="5"/>
  <c r="EL163" i="5"/>
  <c r="EG163" i="5"/>
  <c r="EH163" i="5"/>
  <c r="EI163" i="5"/>
  <c r="FN163" i="5"/>
  <c r="FO163" i="5"/>
  <c r="FP163" i="5"/>
  <c r="EJ163" i="5"/>
  <c r="Q163" i="5"/>
  <c r="R163" i="5"/>
  <c r="CU163" i="5"/>
  <c r="AJ163" i="5"/>
  <c r="CV163" i="5"/>
  <c r="ET163" i="5"/>
  <c r="EU163" i="5"/>
  <c r="BU163" i="5"/>
  <c r="P163" i="5"/>
  <c r="BV163" i="5"/>
  <c r="AL163" i="5"/>
  <c r="D163" i="8"/>
  <c r="D163" i="7"/>
  <c r="D161" i="5"/>
  <c r="D158" i="5"/>
  <c r="CQ158" i="5"/>
  <c r="AG158" i="7"/>
  <c r="AH158" i="7"/>
  <c r="EK158" i="5"/>
  <c r="EL158" i="5"/>
  <c r="EH158" i="5"/>
  <c r="EI158" i="5"/>
  <c r="FN158" i="5"/>
  <c r="FO158" i="5"/>
  <c r="FP158" i="5"/>
  <c r="EJ158" i="5"/>
  <c r="EG158" i="5"/>
  <c r="AJ158" i="5"/>
  <c r="CV158" i="5"/>
  <c r="ET158" i="5"/>
  <c r="P158" i="5"/>
  <c r="EU158" i="5"/>
  <c r="Q158" i="5"/>
  <c r="R158" i="5"/>
  <c r="BV158" i="5"/>
  <c r="BU158" i="5"/>
  <c r="CU158" i="5"/>
  <c r="F158" i="7"/>
  <c r="D158" i="8"/>
  <c r="CQ155" i="5"/>
  <c r="AG155" i="7"/>
  <c r="AH155" i="7"/>
  <c r="EK155" i="5"/>
  <c r="EL155" i="5"/>
  <c r="EG155" i="5"/>
  <c r="EH155" i="5"/>
  <c r="EI155" i="5"/>
  <c r="EJ155" i="5"/>
  <c r="FN155" i="5"/>
  <c r="FO155" i="5"/>
  <c r="FP155" i="5"/>
  <c r="AJ155" i="5"/>
  <c r="CV155" i="5"/>
  <c r="ET155" i="5"/>
  <c r="P155" i="5"/>
  <c r="EU155" i="5"/>
  <c r="Q155" i="5"/>
  <c r="CU155" i="5"/>
  <c r="BU155" i="5"/>
  <c r="R155" i="5"/>
  <c r="BV155" i="5"/>
  <c r="D155" i="8"/>
  <c r="D155" i="7"/>
  <c r="D153" i="5"/>
  <c r="D150" i="5"/>
  <c r="CQ150" i="5"/>
  <c r="AG150" i="7"/>
  <c r="AH150" i="7"/>
  <c r="EL150" i="5"/>
  <c r="EK150" i="5"/>
  <c r="EH150" i="5"/>
  <c r="EI150" i="5"/>
  <c r="FN150" i="5"/>
  <c r="FO150" i="5"/>
  <c r="FP150" i="5"/>
  <c r="EJ150" i="5"/>
  <c r="EG150" i="5"/>
  <c r="Q150" i="5"/>
  <c r="R150" i="5"/>
  <c r="CU150" i="5"/>
  <c r="AJ150" i="5"/>
  <c r="CV150" i="5"/>
  <c r="ET150" i="5"/>
  <c r="EU150" i="5"/>
  <c r="BV150" i="5"/>
  <c r="P150" i="5"/>
  <c r="BU150" i="5"/>
  <c r="F150" i="7"/>
  <c r="D150" i="8"/>
  <c r="CQ147" i="5"/>
  <c r="AG147" i="7"/>
  <c r="AH147" i="7"/>
  <c r="EK147" i="5"/>
  <c r="EL147" i="5"/>
  <c r="EG147" i="5"/>
  <c r="EH147" i="5"/>
  <c r="EI147" i="5"/>
  <c r="FN147" i="5"/>
  <c r="FO147" i="5"/>
  <c r="FP147" i="5"/>
  <c r="EJ147" i="5"/>
  <c r="AJ147" i="5"/>
  <c r="CV147" i="5"/>
  <c r="ET147" i="5"/>
  <c r="P147" i="5"/>
  <c r="EU147" i="5"/>
  <c r="Q147" i="5"/>
  <c r="R147" i="5"/>
  <c r="BU147" i="5"/>
  <c r="CU147" i="5"/>
  <c r="BV147" i="5"/>
  <c r="CC147" i="5"/>
  <c r="D147" i="8"/>
  <c r="D147" i="7"/>
  <c r="D145" i="5"/>
  <c r="D142" i="5"/>
  <c r="CQ142" i="5"/>
  <c r="AG142" i="7"/>
  <c r="AH142" i="7"/>
  <c r="EL142" i="5"/>
  <c r="EK142" i="5"/>
  <c r="EH142" i="5"/>
  <c r="EI142" i="5"/>
  <c r="FN142" i="5"/>
  <c r="FO142" i="5"/>
  <c r="FP142" i="5"/>
  <c r="EJ142" i="5"/>
  <c r="EG142" i="5"/>
  <c r="Q142" i="5"/>
  <c r="R142" i="5"/>
  <c r="CU142" i="5"/>
  <c r="AJ142" i="5"/>
  <c r="CV142" i="5"/>
  <c r="ET142" i="5"/>
  <c r="P142" i="5"/>
  <c r="EU142" i="5"/>
  <c r="BV142" i="5"/>
  <c r="BU142" i="5"/>
  <c r="F142" i="7"/>
  <c r="D142" i="8"/>
  <c r="CQ139" i="5"/>
  <c r="AG139" i="7"/>
  <c r="AH139" i="7"/>
  <c r="EK139" i="5"/>
  <c r="EL139" i="5"/>
  <c r="EG139" i="5"/>
  <c r="EH139" i="5"/>
  <c r="EI139" i="5"/>
  <c r="EJ139" i="5"/>
  <c r="FN139" i="5"/>
  <c r="FO139" i="5"/>
  <c r="FP139" i="5"/>
  <c r="AK139" i="5"/>
  <c r="R139" i="5"/>
  <c r="CU139" i="5"/>
  <c r="AJ139" i="5"/>
  <c r="CV139" i="5"/>
  <c r="ET139" i="5"/>
  <c r="P139" i="5"/>
  <c r="EU139" i="5"/>
  <c r="Q139" i="5"/>
  <c r="BU139" i="5"/>
  <c r="BV139" i="5"/>
  <c r="D139" i="8"/>
  <c r="D139" i="7"/>
  <c r="D137" i="5"/>
  <c r="D134" i="5"/>
  <c r="CQ134" i="5"/>
  <c r="AG134" i="7"/>
  <c r="AH134" i="7"/>
  <c r="EK134" i="5"/>
  <c r="EL134" i="5"/>
  <c r="EH134" i="5"/>
  <c r="EI134" i="5"/>
  <c r="FN134" i="5"/>
  <c r="FO134" i="5"/>
  <c r="FP134" i="5"/>
  <c r="EJ134" i="5"/>
  <c r="EG134" i="5"/>
  <c r="P134" i="5"/>
  <c r="EU134" i="5"/>
  <c r="Q134" i="5"/>
  <c r="R134" i="5"/>
  <c r="CU134" i="5"/>
  <c r="ET134" i="5"/>
  <c r="AJ134" i="5"/>
  <c r="CV134" i="5"/>
  <c r="BV134" i="5"/>
  <c r="BU134" i="5"/>
  <c r="AL134" i="5"/>
  <c r="F134" i="7"/>
  <c r="D134" i="8"/>
  <c r="CQ131" i="5"/>
  <c r="AG131" i="7"/>
  <c r="AH131" i="7"/>
  <c r="EK131" i="5"/>
  <c r="EL131" i="5"/>
  <c r="EG131" i="5"/>
  <c r="EH131" i="5"/>
  <c r="EI131" i="5"/>
  <c r="FN131" i="5"/>
  <c r="FO131" i="5"/>
  <c r="FP131" i="5"/>
  <c r="EJ131" i="5"/>
  <c r="P131" i="5"/>
  <c r="EU131" i="5"/>
  <c r="Q131" i="5"/>
  <c r="R131" i="5"/>
  <c r="CU131" i="5"/>
  <c r="CV131" i="5"/>
  <c r="ET131" i="5"/>
  <c r="AJ131" i="5"/>
  <c r="BU131" i="5"/>
  <c r="BV131" i="5"/>
  <c r="D131" i="8"/>
  <c r="D131" i="7"/>
  <c r="D129" i="5"/>
  <c r="CQ109" i="5"/>
  <c r="AG109" i="7"/>
  <c r="AH109" i="7"/>
  <c r="EK109" i="5"/>
  <c r="EL109" i="5"/>
  <c r="D106" i="5"/>
  <c r="CQ106" i="5"/>
  <c r="AG106" i="7"/>
  <c r="AH106" i="7"/>
  <c r="EK106" i="5"/>
  <c r="EL106" i="5"/>
  <c r="EH106" i="5"/>
  <c r="EI106" i="5"/>
  <c r="FN106" i="5"/>
  <c r="FO106" i="5"/>
  <c r="FP106" i="5"/>
  <c r="EJ106" i="5"/>
  <c r="EG106" i="5"/>
  <c r="AJ106" i="5"/>
  <c r="CV106" i="5"/>
  <c r="ET106" i="5"/>
  <c r="P106" i="5"/>
  <c r="EU106" i="5"/>
  <c r="Q106" i="5"/>
  <c r="CU106" i="5"/>
  <c r="R106" i="5"/>
  <c r="AL106" i="5"/>
  <c r="BV106" i="5"/>
  <c r="BU106" i="5"/>
  <c r="F106" i="7"/>
  <c r="D106" i="8"/>
  <c r="CQ103" i="5"/>
  <c r="AG103" i="7"/>
  <c r="AH103" i="7"/>
  <c r="EK103" i="5"/>
  <c r="EL103" i="5"/>
  <c r="EG103" i="5"/>
  <c r="EH103" i="5"/>
  <c r="EI103" i="5"/>
  <c r="EJ103" i="5"/>
  <c r="P103" i="5"/>
  <c r="EU103" i="5"/>
  <c r="Q103" i="5"/>
  <c r="R103" i="5"/>
  <c r="CU103" i="5"/>
  <c r="FN103" i="5"/>
  <c r="FO103" i="5"/>
  <c r="FP103" i="5"/>
  <c r="ET103" i="5"/>
  <c r="AJ103" i="5"/>
  <c r="CV103" i="5"/>
  <c r="BU103" i="5"/>
  <c r="BV103" i="5"/>
  <c r="D103" i="8"/>
  <c r="D103" i="7"/>
  <c r="D101" i="5"/>
  <c r="D98" i="5"/>
  <c r="CQ98" i="5"/>
  <c r="AG98" i="7"/>
  <c r="AH98" i="7"/>
  <c r="EK98" i="5"/>
  <c r="EL98" i="5"/>
  <c r="EH98" i="5"/>
  <c r="EI98" i="5"/>
  <c r="FN98" i="5"/>
  <c r="FO98" i="5"/>
  <c r="FP98" i="5"/>
  <c r="EJ98" i="5"/>
  <c r="EG98" i="5"/>
  <c r="Q98" i="5"/>
  <c r="AK98" i="5"/>
  <c r="R98" i="5"/>
  <c r="CU98" i="5"/>
  <c r="AJ98" i="5"/>
  <c r="CV98" i="5"/>
  <c r="ET98" i="5"/>
  <c r="EU98" i="5"/>
  <c r="P98" i="5"/>
  <c r="BV98" i="5"/>
  <c r="BU98" i="5"/>
  <c r="F98" i="7"/>
  <c r="D98" i="8"/>
  <c r="AQ98" i="7"/>
  <c r="CQ95" i="5"/>
  <c r="AH95" i="7"/>
  <c r="AG95" i="7"/>
  <c r="EL95" i="5"/>
  <c r="EK95" i="5"/>
  <c r="EG95" i="5"/>
  <c r="EH95" i="5"/>
  <c r="EI95" i="5"/>
  <c r="FN95" i="5"/>
  <c r="FO95" i="5"/>
  <c r="FP95" i="5"/>
  <c r="EJ95" i="5"/>
  <c r="R95" i="5"/>
  <c r="CU95" i="5"/>
  <c r="AJ95" i="5"/>
  <c r="CV95" i="5"/>
  <c r="ET95" i="5"/>
  <c r="P95" i="5"/>
  <c r="EU95" i="5"/>
  <c r="Q95" i="5"/>
  <c r="BU95" i="5"/>
  <c r="BV95" i="5"/>
  <c r="D95" i="8"/>
  <c r="D95" i="7"/>
  <c r="AQ95" i="7"/>
  <c r="D93" i="5"/>
  <c r="D90" i="5"/>
  <c r="CQ90" i="5"/>
  <c r="AG90" i="7"/>
  <c r="AH90" i="7"/>
  <c r="EK90" i="5"/>
  <c r="EL90" i="5"/>
  <c r="EH90" i="5"/>
  <c r="EI90" i="5"/>
  <c r="FN90" i="5"/>
  <c r="FO90" i="5"/>
  <c r="FP90" i="5"/>
  <c r="EJ90" i="5"/>
  <c r="Q90" i="5"/>
  <c r="R90" i="5"/>
  <c r="CU90" i="5"/>
  <c r="AJ90" i="5"/>
  <c r="CV90" i="5"/>
  <c r="ET90" i="5"/>
  <c r="P90" i="5"/>
  <c r="EG90" i="5"/>
  <c r="EU90" i="5"/>
  <c r="BV90" i="5"/>
  <c r="BU90" i="5"/>
  <c r="F90" i="7"/>
  <c r="D90" i="8"/>
  <c r="AQ90" i="7"/>
  <c r="CQ87" i="5"/>
  <c r="AG87" i="7"/>
  <c r="AH87" i="7"/>
  <c r="EL87" i="5"/>
  <c r="EK87" i="5"/>
  <c r="EG87" i="5"/>
  <c r="EH87" i="5"/>
  <c r="EI87" i="5"/>
  <c r="EJ87" i="5"/>
  <c r="AL87" i="5"/>
  <c r="R87" i="5"/>
  <c r="CU87" i="5"/>
  <c r="AJ87" i="5"/>
  <c r="CV87" i="5"/>
  <c r="ET87" i="5"/>
  <c r="FN87" i="5"/>
  <c r="FO87" i="5"/>
  <c r="FP87" i="5"/>
  <c r="P87" i="5"/>
  <c r="EU87" i="5"/>
  <c r="Q87" i="5"/>
  <c r="BU87" i="5"/>
  <c r="BV87" i="5"/>
  <c r="D87" i="8"/>
  <c r="D87" i="7"/>
  <c r="AQ87" i="7"/>
  <c r="D85" i="5"/>
  <c r="D82" i="5"/>
  <c r="CQ82" i="5"/>
  <c r="AG82" i="7"/>
  <c r="AH82" i="7"/>
  <c r="EK82" i="5"/>
  <c r="EL82" i="5"/>
  <c r="EH82" i="5"/>
  <c r="EI82" i="5"/>
  <c r="FN82" i="5"/>
  <c r="FO82" i="5"/>
  <c r="FP82" i="5"/>
  <c r="EJ82" i="5"/>
  <c r="EG82" i="5"/>
  <c r="Q82" i="5"/>
  <c r="R82" i="5"/>
  <c r="CU82" i="5"/>
  <c r="AJ82" i="5"/>
  <c r="CV82" i="5"/>
  <c r="ET82" i="5"/>
  <c r="EU82" i="5"/>
  <c r="P82" i="5"/>
  <c r="BV82" i="5"/>
  <c r="BU82" i="5"/>
  <c r="F82" i="7"/>
  <c r="D82" i="8"/>
  <c r="AQ82" i="7"/>
  <c r="CQ79" i="5"/>
  <c r="AH79" i="7"/>
  <c r="AG79" i="7"/>
  <c r="EL79" i="5"/>
  <c r="EK79" i="5"/>
  <c r="EG79" i="5"/>
  <c r="EH79" i="5"/>
  <c r="EI79" i="5"/>
  <c r="FN79" i="5"/>
  <c r="FO79" i="5"/>
  <c r="FP79" i="5"/>
  <c r="EJ79" i="5"/>
  <c r="AK79" i="5"/>
  <c r="R79" i="5"/>
  <c r="CU79" i="5"/>
  <c r="AJ79" i="5"/>
  <c r="CV79" i="5"/>
  <c r="ET79" i="5"/>
  <c r="P79" i="5"/>
  <c r="EU79" i="5"/>
  <c r="Q79" i="5"/>
  <c r="BU79" i="5"/>
  <c r="BV79" i="5"/>
  <c r="D79" i="8"/>
  <c r="D79" i="7"/>
  <c r="AQ79" i="7"/>
  <c r="D77" i="5"/>
  <c r="D74" i="5"/>
  <c r="CQ74" i="5"/>
  <c r="AG74" i="7"/>
  <c r="AH74" i="7"/>
  <c r="EK74" i="5"/>
  <c r="EL74" i="5"/>
  <c r="EH74" i="5"/>
  <c r="EI74" i="5"/>
  <c r="FN74" i="5"/>
  <c r="FO74" i="5"/>
  <c r="FP74" i="5"/>
  <c r="EJ74" i="5"/>
  <c r="Q74" i="5"/>
  <c r="R74" i="5"/>
  <c r="CU74" i="5"/>
  <c r="EG74" i="5"/>
  <c r="AJ74" i="5"/>
  <c r="CV74" i="5"/>
  <c r="ET74" i="5"/>
  <c r="P74" i="5"/>
  <c r="EU74" i="5"/>
  <c r="BV74" i="5"/>
  <c r="BU74" i="5"/>
  <c r="F74" i="7"/>
  <c r="D74" i="8"/>
  <c r="AQ74" i="7"/>
  <c r="CQ71" i="5"/>
  <c r="AG71" i="7"/>
  <c r="AH71" i="7"/>
  <c r="EL71" i="5"/>
  <c r="EK71" i="5"/>
  <c r="EG71" i="5"/>
  <c r="EH71" i="5"/>
  <c r="EI71" i="5"/>
  <c r="EJ71" i="5"/>
  <c r="R71" i="5"/>
  <c r="CU71" i="5"/>
  <c r="FN71" i="5"/>
  <c r="FO71" i="5"/>
  <c r="FP71" i="5"/>
  <c r="AJ71" i="5"/>
  <c r="CV71" i="5"/>
  <c r="ET71" i="5"/>
  <c r="P71" i="5"/>
  <c r="EU71" i="5"/>
  <c r="Q71" i="5"/>
  <c r="BU71" i="5"/>
  <c r="BV71" i="5"/>
  <c r="D71" i="8"/>
  <c r="D71" i="7"/>
  <c r="AQ71" i="7"/>
  <c r="D69" i="5"/>
  <c r="D66" i="5"/>
  <c r="CQ66" i="5"/>
  <c r="AG66" i="7"/>
  <c r="AH66" i="7"/>
  <c r="EK66" i="5"/>
  <c r="EL66" i="5"/>
  <c r="EH66" i="5"/>
  <c r="EI66" i="5"/>
  <c r="FN66" i="5"/>
  <c r="FO66" i="5"/>
  <c r="FP66" i="5"/>
  <c r="EJ66" i="5"/>
  <c r="Q66" i="5"/>
  <c r="EG66" i="5"/>
  <c r="R66" i="5"/>
  <c r="CU66" i="5"/>
  <c r="CV66" i="5"/>
  <c r="ET66" i="5"/>
  <c r="P66" i="5"/>
  <c r="EU66" i="5"/>
  <c r="BV66" i="5"/>
  <c r="BU66" i="5"/>
  <c r="AJ66" i="5"/>
  <c r="F66" i="7"/>
  <c r="D66" i="8"/>
  <c r="AQ66" i="7"/>
  <c r="CQ63" i="5"/>
  <c r="AG63" i="7"/>
  <c r="AH63" i="7"/>
  <c r="EK63" i="5"/>
  <c r="EL63" i="5"/>
  <c r="EG63" i="5"/>
  <c r="EH63" i="5"/>
  <c r="EI63" i="5"/>
  <c r="R63" i="5"/>
  <c r="CU63" i="5"/>
  <c r="FN63" i="5"/>
  <c r="FO63" i="5"/>
  <c r="FP63" i="5"/>
  <c r="AJ63" i="5"/>
  <c r="CV63" i="5"/>
  <c r="ET63" i="5"/>
  <c r="EJ63" i="5"/>
  <c r="P63" i="5"/>
  <c r="EU63" i="5"/>
  <c r="Q63" i="5"/>
  <c r="BU63" i="5"/>
  <c r="BV63" i="5"/>
  <c r="D63" i="8"/>
  <c r="D63" i="7"/>
  <c r="AQ63" i="7"/>
  <c r="D61" i="5"/>
  <c r="D58" i="5"/>
  <c r="CQ58" i="5"/>
  <c r="AG58" i="7"/>
  <c r="AH58" i="7"/>
  <c r="EK58" i="5"/>
  <c r="EL58" i="5"/>
  <c r="EH58" i="5"/>
  <c r="EI58" i="5"/>
  <c r="FN58" i="5"/>
  <c r="FO58" i="5"/>
  <c r="FP58" i="5"/>
  <c r="EJ58" i="5"/>
  <c r="Q58" i="5"/>
  <c r="R58" i="5"/>
  <c r="CU58" i="5"/>
  <c r="AJ58" i="5"/>
  <c r="CV58" i="5"/>
  <c r="ET58" i="5"/>
  <c r="EG58" i="5"/>
  <c r="P58" i="5"/>
  <c r="EU58" i="5"/>
  <c r="BV58" i="5"/>
  <c r="BU58" i="5"/>
  <c r="F58" i="7"/>
  <c r="D58" i="8"/>
  <c r="AQ58" i="7"/>
  <c r="ET55" i="5"/>
  <c r="AJ55" i="5"/>
  <c r="V55" i="7"/>
  <c r="BU55" i="5"/>
  <c r="BV55" i="5"/>
  <c r="D55" i="8"/>
  <c r="D55" i="7"/>
  <c r="AQ55" i="7"/>
  <c r="V101" i="7"/>
  <c r="AF99" i="7"/>
  <c r="V97" i="7"/>
  <c r="AF95" i="7"/>
  <c r="V93" i="7"/>
  <c r="AF91" i="7"/>
  <c r="V89" i="7"/>
  <c r="AF87" i="7"/>
  <c r="V85" i="7"/>
  <c r="AF83" i="7"/>
  <c r="V81" i="7"/>
  <c r="AF79" i="7"/>
  <c r="V77" i="7"/>
  <c r="AF75" i="7"/>
  <c r="V73" i="7"/>
  <c r="AF71" i="7"/>
  <c r="V69" i="7"/>
  <c r="AF67" i="7"/>
  <c r="V65" i="7"/>
  <c r="AF63" i="7"/>
  <c r="V61" i="7"/>
  <c r="AF59" i="7"/>
  <c r="V57" i="7"/>
  <c r="AF55" i="7"/>
  <c r="V53" i="7"/>
  <c r="F199" i="7"/>
  <c r="D198" i="7"/>
  <c r="D196" i="7"/>
  <c r="F192" i="7"/>
  <c r="F190" i="7"/>
  <c r="D189" i="7"/>
  <c r="F183" i="7"/>
  <c r="D182" i="7"/>
  <c r="D180" i="7"/>
  <c r="F176" i="7"/>
  <c r="F174" i="7"/>
  <c r="D173" i="7"/>
  <c r="F167" i="7"/>
  <c r="D166" i="7"/>
  <c r="F160" i="7"/>
  <c r="D158" i="7"/>
  <c r="F152" i="7"/>
  <c r="D150" i="7"/>
  <c r="F144" i="7"/>
  <c r="D142" i="7"/>
  <c r="F136" i="7"/>
  <c r="D134" i="7"/>
  <c r="F128" i="7"/>
  <c r="D106" i="7"/>
  <c r="F100" i="7"/>
  <c r="D98" i="7"/>
  <c r="F92" i="7"/>
  <c r="D90" i="7"/>
  <c r="F84" i="7"/>
  <c r="D82" i="7"/>
  <c r="F76" i="7"/>
  <c r="D74" i="7"/>
  <c r="F68" i="7"/>
  <c r="D66" i="7"/>
  <c r="F60" i="7"/>
  <c r="D58" i="7"/>
  <c r="F52" i="7"/>
  <c r="CC68" i="5"/>
  <c r="AK170" i="5"/>
  <c r="AL180" i="5"/>
  <c r="AK192" i="5"/>
  <c r="AK52" i="5"/>
  <c r="AL129" i="5"/>
  <c r="AK141" i="5"/>
  <c r="AL189" i="5"/>
  <c r="AK199" i="5"/>
  <c r="AK152" i="5"/>
  <c r="AK164" i="5"/>
  <c r="AL178" i="5"/>
  <c r="R127" i="5"/>
  <c r="F127" i="7"/>
  <c r="AJ127" i="5"/>
  <c r="D127" i="8"/>
  <c r="Q127" i="5"/>
  <c r="BU127" i="5"/>
  <c r="BV127" i="5"/>
  <c r="V127" i="7"/>
  <c r="D127" i="7"/>
  <c r="AF127" i="7"/>
  <c r="Q126" i="5"/>
  <c r="R126" i="5"/>
  <c r="AJ126" i="5"/>
  <c r="V126" i="7"/>
  <c r="P126" i="5"/>
  <c r="BU126" i="5"/>
  <c r="BV126" i="5"/>
  <c r="AQ126" i="7"/>
  <c r="F126" i="7"/>
  <c r="D126" i="8"/>
  <c r="BV124" i="5"/>
  <c r="Q124" i="5"/>
  <c r="F124" i="7"/>
  <c r="CV124" i="5"/>
  <c r="P124" i="5"/>
  <c r="R124" i="5"/>
  <c r="BU124" i="5"/>
  <c r="Q121" i="5"/>
  <c r="R121" i="5"/>
  <c r="AJ121" i="5"/>
  <c r="BU121" i="5"/>
  <c r="F116" i="7"/>
  <c r="Q116" i="5"/>
  <c r="R116" i="5"/>
  <c r="BU116" i="5"/>
  <c r="Q108" i="5"/>
  <c r="R108" i="5"/>
  <c r="AJ108" i="5"/>
  <c r="BU108" i="5"/>
  <c r="F125" i="7"/>
  <c r="Q125" i="5"/>
  <c r="R125" i="5"/>
  <c r="BU125" i="5"/>
  <c r="R120" i="5"/>
  <c r="Q120" i="5"/>
  <c r="AJ120" i="5"/>
  <c r="F120" i="7"/>
  <c r="CV120" i="5"/>
  <c r="BU120" i="5"/>
  <c r="R117" i="5"/>
  <c r="Q117" i="5"/>
  <c r="AJ117" i="5"/>
  <c r="F117" i="7"/>
  <c r="CV117" i="5"/>
  <c r="BU117" i="5"/>
  <c r="R112" i="5"/>
  <c r="CU112" i="5"/>
  <c r="Q112" i="5"/>
  <c r="BU112" i="5"/>
  <c r="AJ112" i="5"/>
  <c r="R109" i="5"/>
  <c r="AJ109" i="5"/>
  <c r="P109" i="5"/>
  <c r="Q109" i="5"/>
  <c r="BU109" i="5"/>
  <c r="AQ125" i="7"/>
  <c r="F108" i="7"/>
  <c r="CV108" i="5"/>
  <c r="AF122" i="7"/>
  <c r="R122" i="5"/>
  <c r="Q122" i="5"/>
  <c r="BV122" i="5"/>
  <c r="BU122" i="5"/>
  <c r="R119" i="5"/>
  <c r="BU119" i="5"/>
  <c r="Q119" i="5"/>
  <c r="R114" i="5"/>
  <c r="F114" i="7"/>
  <c r="Q114" i="5"/>
  <c r="AF114" i="7"/>
  <c r="BU114" i="5"/>
  <c r="R111" i="5"/>
  <c r="AJ111" i="5"/>
  <c r="Q111" i="5"/>
  <c r="BU111" i="5"/>
  <c r="D119" i="7"/>
  <c r="F109" i="7"/>
  <c r="CV109" i="5"/>
  <c r="D116" i="8"/>
  <c r="D121" i="8"/>
  <c r="D124" i="8"/>
  <c r="AF112" i="7"/>
  <c r="ET109" i="5"/>
  <c r="D124" i="7"/>
  <c r="D120" i="7"/>
  <c r="D116" i="7"/>
  <c r="D108" i="7"/>
  <c r="Q113" i="5"/>
  <c r="AJ113" i="5"/>
  <c r="R113" i="5"/>
  <c r="BU113" i="5"/>
  <c r="AF124" i="7"/>
  <c r="AF120" i="7"/>
  <c r="AF116" i="7"/>
  <c r="Q123" i="5"/>
  <c r="D123" i="8"/>
  <c r="R123" i="5"/>
  <c r="BU123" i="5"/>
  <c r="D118" i="8"/>
  <c r="R118" i="5"/>
  <c r="Q118" i="5"/>
  <c r="BU118" i="5"/>
  <c r="D115" i="7"/>
  <c r="R115" i="5"/>
  <c r="Q115" i="5"/>
  <c r="BU115" i="5"/>
  <c r="Q110" i="5"/>
  <c r="AJ110" i="5"/>
  <c r="R110" i="5"/>
  <c r="BU110" i="5"/>
  <c r="AF125" i="7"/>
  <c r="AQ124" i="7"/>
  <c r="AF121" i="7"/>
  <c r="AQ120" i="7"/>
  <c r="V119" i="7"/>
  <c r="AQ116" i="7"/>
  <c r="AF113" i="7"/>
  <c r="AQ112" i="7"/>
  <c r="AF109" i="7"/>
  <c r="AQ108" i="7"/>
  <c r="D121" i="7"/>
  <c r="D113" i="7"/>
  <c r="D109" i="7"/>
  <c r="CC167" i="5"/>
  <c r="CC154" i="5"/>
  <c r="CC86" i="5"/>
  <c r="CC181" i="5"/>
  <c r="CC70" i="5"/>
  <c r="CC183" i="5"/>
  <c r="CC100" i="5"/>
  <c r="CC99" i="5"/>
  <c r="CC173" i="5"/>
  <c r="CC163" i="5"/>
  <c r="AK182" i="5"/>
  <c r="CC161" i="5"/>
  <c r="CC150" i="5"/>
  <c r="AL58" i="5"/>
  <c r="AK169" i="5"/>
  <c r="AK61" i="5"/>
  <c r="AK88" i="5"/>
  <c r="AL96" i="5"/>
  <c r="AK104" i="5"/>
  <c r="AL177" i="5"/>
  <c r="AK188" i="5"/>
  <c r="AL70" i="5"/>
  <c r="AL107" i="5"/>
  <c r="AL143" i="5"/>
  <c r="AK162" i="5"/>
  <c r="AK175" i="5"/>
  <c r="AL183" i="5"/>
  <c r="AL152" i="5"/>
  <c r="AK58" i="5"/>
  <c r="AK82" i="5"/>
  <c r="AK163" i="5"/>
  <c r="AL195" i="5"/>
  <c r="AK137" i="5"/>
  <c r="AK156" i="5"/>
  <c r="AL57" i="5"/>
  <c r="AL65" i="5"/>
  <c r="AL100" i="5"/>
  <c r="AL64" i="5"/>
  <c r="AK72" i="5"/>
  <c r="AL188" i="5"/>
  <c r="AK136" i="5"/>
  <c r="AL165" i="5"/>
  <c r="AK197" i="5"/>
  <c r="AK86" i="5"/>
  <c r="AK146" i="5"/>
  <c r="AL191" i="5"/>
  <c r="AL194" i="5"/>
  <c r="AL157" i="5"/>
  <c r="AL173" i="5"/>
  <c r="AG55" i="7"/>
  <c r="CC103" i="5"/>
  <c r="FN52" i="5"/>
  <c r="FO52" i="5"/>
  <c r="FP52" i="5"/>
  <c r="CC91" i="5"/>
  <c r="EU56" i="5"/>
  <c r="AH56" i="7"/>
  <c r="FN56" i="5"/>
  <c r="FO56" i="5"/>
  <c r="FP56" i="5"/>
  <c r="AG53" i="7"/>
  <c r="CC104" i="5"/>
  <c r="CU52" i="5"/>
  <c r="AG54" i="7"/>
  <c r="ET54" i="5"/>
  <c r="CV57" i="5"/>
  <c r="AG57" i="7"/>
  <c r="ET57" i="5"/>
  <c r="AK200" i="5"/>
  <c r="AL200" i="5"/>
  <c r="CV52" i="5"/>
  <c r="CU57" i="5"/>
  <c r="FN53" i="5"/>
  <c r="FO53" i="5"/>
  <c r="FP53" i="5"/>
  <c r="AH53" i="7"/>
  <c r="AK80" i="5"/>
  <c r="AL80" i="5"/>
  <c r="D52" i="7"/>
  <c r="AQ52" i="7"/>
  <c r="AF52" i="7"/>
  <c r="P55" i="5"/>
  <c r="AK57" i="5"/>
  <c r="P56" i="5"/>
  <c r="CV56" i="5"/>
  <c r="AH57" i="7"/>
  <c r="FN57" i="5"/>
  <c r="FO57" i="5"/>
  <c r="FP57" i="5"/>
  <c r="EU57" i="5"/>
  <c r="F55" i="7"/>
  <c r="AQ53" i="7"/>
  <c r="AF53" i="7"/>
  <c r="D53" i="7"/>
  <c r="AG52" i="7"/>
  <c r="AH54" i="7"/>
  <c r="FN54" i="5"/>
  <c r="FO54" i="5"/>
  <c r="FP54" i="5"/>
  <c r="V56" i="7"/>
  <c r="F53" i="7"/>
  <c r="CC83" i="5"/>
  <c r="Q54" i="5"/>
  <c r="AK191" i="5"/>
  <c r="P53" i="5"/>
  <c r="AL82" i="5"/>
  <c r="AK55" i="5"/>
  <c r="AK147" i="5"/>
  <c r="AK158" i="5"/>
  <c r="AL137" i="5"/>
  <c r="AL148" i="5"/>
  <c r="AL52" i="5"/>
  <c r="AK165" i="5"/>
  <c r="AL78" i="5"/>
  <c r="AK130" i="5"/>
  <c r="AL170" i="5"/>
  <c r="AK77" i="5"/>
  <c r="AK177" i="5"/>
  <c r="AL141" i="5"/>
  <c r="AK94" i="5"/>
  <c r="AL135" i="5"/>
  <c r="AK186" i="5"/>
  <c r="AL71" i="5"/>
  <c r="AK66" i="5"/>
  <c r="AK131" i="5"/>
  <c r="AK174" i="5"/>
  <c r="CC179" i="5"/>
  <c r="AL156" i="5"/>
  <c r="AL169" i="5"/>
  <c r="AL81" i="5"/>
  <c r="AK93" i="5"/>
  <c r="AK67" i="5"/>
  <c r="AK70" i="5"/>
  <c r="AK107" i="5"/>
  <c r="AL138" i="5"/>
  <c r="AK178" i="5"/>
  <c r="AK68" i="5"/>
  <c r="CC189" i="5"/>
  <c r="AK173" i="5"/>
  <c r="CC131" i="5"/>
  <c r="CC106" i="5"/>
  <c r="CC92" i="5"/>
  <c r="CC145" i="5"/>
  <c r="CC188" i="5"/>
  <c r="CC67" i="5"/>
  <c r="CC59" i="5"/>
  <c r="CC102" i="5"/>
  <c r="CC128" i="5"/>
  <c r="CC88" i="5"/>
  <c r="CC186" i="5"/>
  <c r="CC98" i="5"/>
  <c r="AL142" i="5"/>
  <c r="AL155" i="5"/>
  <c r="AL181" i="5"/>
  <c r="AL63" i="5"/>
  <c r="AL66" i="5"/>
  <c r="AL103" i="5"/>
  <c r="AL139" i="5"/>
  <c r="AK155" i="5"/>
  <c r="AK179" i="5"/>
  <c r="AK187" i="5"/>
  <c r="AK198" i="5"/>
  <c r="CC132" i="5"/>
  <c r="AL132" i="5"/>
  <c r="AK193" i="5"/>
  <c r="AL196" i="5"/>
  <c r="Q55" i="5"/>
  <c r="R55" i="5"/>
  <c r="AL79" i="5"/>
  <c r="AK134" i="5"/>
  <c r="AL198" i="5"/>
  <c r="AK60" i="5"/>
  <c r="AL60" i="5"/>
  <c r="AK81" i="5"/>
  <c r="AK105" i="5"/>
  <c r="CC149" i="5"/>
  <c r="CC61" i="5"/>
  <c r="AL55" i="5"/>
  <c r="AK63" i="5"/>
  <c r="CC82" i="5"/>
  <c r="CC90" i="5"/>
  <c r="CC95" i="5"/>
  <c r="AL95" i="5"/>
  <c r="AL98" i="5"/>
  <c r="AL147" i="5"/>
  <c r="AL158" i="5"/>
  <c r="AL174" i="5"/>
  <c r="AK140" i="5"/>
  <c r="AK144" i="5"/>
  <c r="AK149" i="5"/>
  <c r="AL149" i="5"/>
  <c r="CC56" i="5"/>
  <c r="AL56" i="5"/>
  <c r="Q56" i="5"/>
  <c r="R56" i="5"/>
  <c r="AL172" i="5"/>
  <c r="Q57" i="5"/>
  <c r="R57" i="5"/>
  <c r="AK65" i="5"/>
  <c r="AL53" i="5"/>
  <c r="Q53" i="5"/>
  <c r="R53" i="5"/>
  <c r="CC72" i="5"/>
  <c r="AL104" i="5"/>
  <c r="AL89" i="5"/>
  <c r="AL136" i="5"/>
  <c r="CC165" i="5"/>
  <c r="CC192" i="5"/>
  <c r="AL197" i="5"/>
  <c r="AK62" i="5"/>
  <c r="CC54" i="5"/>
  <c r="AL59" i="5"/>
  <c r="CC75" i="5"/>
  <c r="AL83" i="5"/>
  <c r="AL99" i="5"/>
  <c r="AL130" i="5"/>
  <c r="CC135" i="5"/>
  <c r="CC146" i="5"/>
  <c r="CC194" i="5"/>
  <c r="CC133" i="5"/>
  <c r="AK96" i="5"/>
  <c r="AL161" i="5"/>
  <c r="AK160" i="5"/>
  <c r="AK75" i="5"/>
  <c r="AL72" i="5"/>
  <c r="AK84" i="5"/>
  <c r="CC141" i="5"/>
  <c r="AL184" i="5"/>
  <c r="R54" i="5"/>
  <c r="AK83" i="5"/>
  <c r="AK99" i="5"/>
  <c r="AK154" i="5"/>
  <c r="AK183" i="5"/>
  <c r="AL73" i="5"/>
  <c r="AL128" i="5"/>
  <c r="AK64" i="5"/>
  <c r="AK129" i="5"/>
  <c r="AK145" i="5"/>
  <c r="AK161" i="5"/>
  <c r="AL201" i="5"/>
  <c r="CC52" i="5"/>
  <c r="Q52" i="5"/>
  <c r="R52" i="5"/>
  <c r="AL76" i="5"/>
  <c r="AK76" i="5"/>
  <c r="AK97" i="5"/>
  <c r="AL62" i="5"/>
  <c r="AL67" i="5"/>
  <c r="AK135" i="5"/>
  <c r="AK159" i="5"/>
  <c r="AL68" i="5"/>
  <c r="AF117" i="7"/>
  <c r="D117" i="8"/>
  <c r="CC71" i="5"/>
  <c r="AP71" i="5"/>
  <c r="AZ71" i="5"/>
  <c r="AK87" i="5"/>
  <c r="AZ90" i="5"/>
  <c r="AP90" i="5"/>
  <c r="AP95" i="5"/>
  <c r="AZ95" i="5"/>
  <c r="AK103" i="5"/>
  <c r="AK106" i="5"/>
  <c r="AP131" i="5"/>
  <c r="AZ131" i="5"/>
  <c r="CC134" i="5"/>
  <c r="AZ134" i="5"/>
  <c r="AP134" i="5"/>
  <c r="CC139" i="5"/>
  <c r="CC142" i="5"/>
  <c r="AK150" i="5"/>
  <c r="AL166" i="5"/>
  <c r="AL171" i="5"/>
  <c r="AP182" i="5"/>
  <c r="AZ182" i="5"/>
  <c r="AP187" i="5"/>
  <c r="AZ187" i="5"/>
  <c r="AP190" i="5"/>
  <c r="AZ190" i="5"/>
  <c r="AP195" i="5"/>
  <c r="AZ195" i="5"/>
  <c r="AP198" i="5"/>
  <c r="AZ198" i="5"/>
  <c r="AP153" i="5"/>
  <c r="AZ153" i="5"/>
  <c r="AP156" i="5"/>
  <c r="AZ156" i="5"/>
  <c r="AP100" i="5"/>
  <c r="AZ100" i="5"/>
  <c r="AP105" i="5"/>
  <c r="AZ105" i="5"/>
  <c r="AL144" i="5"/>
  <c r="CC168" i="5"/>
  <c r="AK176" i="5"/>
  <c r="AK181" i="5"/>
  <c r="AP181" i="5"/>
  <c r="AZ181" i="5"/>
  <c r="AP53" i="5"/>
  <c r="AZ53" i="5"/>
  <c r="AZ64" i="5"/>
  <c r="AP64" i="5"/>
  <c r="AP69" i="5"/>
  <c r="AZ69" i="5"/>
  <c r="CC80" i="5"/>
  <c r="AP85" i="5"/>
  <c r="AZ85" i="5"/>
  <c r="AP101" i="5"/>
  <c r="AZ101" i="5"/>
  <c r="CC129" i="5"/>
  <c r="CC148" i="5"/>
  <c r="AP164" i="5"/>
  <c r="AZ164" i="5"/>
  <c r="AP180" i="5"/>
  <c r="AZ180" i="5"/>
  <c r="CC201" i="5"/>
  <c r="AZ76" i="5"/>
  <c r="AP76" i="5"/>
  <c r="AL84" i="5"/>
  <c r="CC89" i="5"/>
  <c r="AP97" i="5"/>
  <c r="AZ97" i="5"/>
  <c r="CC136" i="5"/>
  <c r="AP136" i="5"/>
  <c r="AZ136" i="5"/>
  <c r="AQ127" i="7"/>
  <c r="AP58" i="5"/>
  <c r="AZ58" i="5"/>
  <c r="CC63" i="5"/>
  <c r="CC66" i="5"/>
  <c r="AZ66" i="5"/>
  <c r="AP66" i="5"/>
  <c r="AK71" i="5"/>
  <c r="AK74" i="5"/>
  <c r="CC79" i="5"/>
  <c r="AP82" i="5"/>
  <c r="AZ82" i="5"/>
  <c r="CC87" i="5"/>
  <c r="AK90" i="5"/>
  <c r="AP106" i="5"/>
  <c r="AZ106" i="5"/>
  <c r="AL131" i="5"/>
  <c r="AP139" i="5"/>
  <c r="AZ139" i="5"/>
  <c r="CC155" i="5"/>
  <c r="AP155" i="5"/>
  <c r="AZ155" i="5"/>
  <c r="AK166" i="5"/>
  <c r="CC166" i="5"/>
  <c r="AK171" i="5"/>
  <c r="AL179" i="5"/>
  <c r="AL190" i="5"/>
  <c r="CC190" i="5"/>
  <c r="CC195" i="5"/>
  <c r="AK132" i="5"/>
  <c r="AL140" i="5"/>
  <c r="AL153" i="5"/>
  <c r="AP193" i="5"/>
  <c r="AZ193" i="5"/>
  <c r="CC196" i="5"/>
  <c r="AP196" i="5"/>
  <c r="AZ196" i="5"/>
  <c r="AZ57" i="5"/>
  <c r="AP57" i="5"/>
  <c r="AL105" i="5"/>
  <c r="AP149" i="5"/>
  <c r="AZ149" i="5"/>
  <c r="AK168" i="5"/>
  <c r="AL168" i="5"/>
  <c r="AP168" i="5"/>
  <c r="AZ168" i="5"/>
  <c r="AZ176" i="5"/>
  <c r="AP176" i="5"/>
  <c r="AP200" i="5"/>
  <c r="AZ200" i="5"/>
  <c r="AK53" i="5"/>
  <c r="AP56" i="5"/>
  <c r="AZ56" i="5"/>
  <c r="AZ61" i="5"/>
  <c r="AP61" i="5"/>
  <c r="CC64" i="5"/>
  <c r="AK69" i="5"/>
  <c r="AK85" i="5"/>
  <c r="AL93" i="5"/>
  <c r="CC96" i="5"/>
  <c r="AP96" i="5"/>
  <c r="AZ96" i="5"/>
  <c r="AK101" i="5"/>
  <c r="AL145" i="5"/>
  <c r="AP145" i="5"/>
  <c r="AZ145" i="5"/>
  <c r="AL185" i="5"/>
  <c r="AK185" i="5"/>
  <c r="AP201" i="5"/>
  <c r="AZ201" i="5"/>
  <c r="CC84" i="5"/>
  <c r="AL92" i="5"/>
  <c r="D125" i="7"/>
  <c r="V122" i="7"/>
  <c r="D122" i="8"/>
  <c r="AP55" i="5"/>
  <c r="AZ55" i="5"/>
  <c r="AP63" i="5"/>
  <c r="AZ63" i="5"/>
  <c r="AZ98" i="5"/>
  <c r="AP98" i="5"/>
  <c r="AZ142" i="5"/>
  <c r="AP142" i="5"/>
  <c r="AZ147" i="5"/>
  <c r="AP147" i="5"/>
  <c r="AL150" i="5"/>
  <c r="AP158" i="5"/>
  <c r="AZ158" i="5"/>
  <c r="AP163" i="5"/>
  <c r="AZ163" i="5"/>
  <c r="AP132" i="5"/>
  <c r="AZ132" i="5"/>
  <c r="AZ137" i="5"/>
  <c r="AP137" i="5"/>
  <c r="AP140" i="5"/>
  <c r="AZ140" i="5"/>
  <c r="AZ169" i="5"/>
  <c r="AP169" i="5"/>
  <c r="AP81" i="5"/>
  <c r="AZ81" i="5"/>
  <c r="CC144" i="5"/>
  <c r="AP72" i="5"/>
  <c r="AZ72" i="5"/>
  <c r="AP88" i="5"/>
  <c r="AZ88" i="5"/>
  <c r="AP129" i="5"/>
  <c r="AZ129" i="5"/>
  <c r="CC177" i="5"/>
  <c r="AP177" i="5"/>
  <c r="AZ177" i="5"/>
  <c r="AP188" i="5"/>
  <c r="AZ188" i="5"/>
  <c r="AZ52" i="5"/>
  <c r="AP52" i="5"/>
  <c r="AP92" i="5"/>
  <c r="AZ92" i="5"/>
  <c r="D117" i="7"/>
  <c r="AQ111" i="7"/>
  <c r="F121" i="7"/>
  <c r="CC55" i="5"/>
  <c r="CC58" i="5"/>
  <c r="AL74" i="5"/>
  <c r="AP74" i="5"/>
  <c r="AZ74" i="5"/>
  <c r="CC74" i="5"/>
  <c r="AP79" i="5"/>
  <c r="AZ79" i="5"/>
  <c r="AZ87" i="5"/>
  <c r="AP87" i="5"/>
  <c r="AL90" i="5"/>
  <c r="AK95" i="5"/>
  <c r="AP103" i="5"/>
  <c r="AZ103" i="5"/>
  <c r="AK142" i="5"/>
  <c r="AZ150" i="5"/>
  <c r="AP150" i="5"/>
  <c r="CC158" i="5"/>
  <c r="AP166" i="5"/>
  <c r="AZ166" i="5"/>
  <c r="CC171" i="5"/>
  <c r="AZ171" i="5"/>
  <c r="AP171" i="5"/>
  <c r="AP174" i="5"/>
  <c r="AZ174" i="5"/>
  <c r="AP179" i="5"/>
  <c r="AZ179" i="5"/>
  <c r="CC187" i="5"/>
  <c r="AK190" i="5"/>
  <c r="AK195" i="5"/>
  <c r="CC137" i="5"/>
  <c r="CC156" i="5"/>
  <c r="CC172" i="5"/>
  <c r="AZ172" i="5"/>
  <c r="AP172" i="5"/>
  <c r="CC193" i="5"/>
  <c r="AK196" i="5"/>
  <c r="AP60" i="5"/>
  <c r="AZ60" i="5"/>
  <c r="AP65" i="5"/>
  <c r="AZ65" i="5"/>
  <c r="CC105" i="5"/>
  <c r="AP144" i="5"/>
  <c r="AZ144" i="5"/>
  <c r="CC200" i="5"/>
  <c r="AK56" i="5"/>
  <c r="AZ77" i="5"/>
  <c r="AP77" i="5"/>
  <c r="AZ80" i="5"/>
  <c r="AP80" i="5"/>
  <c r="AP93" i="5"/>
  <c r="AZ93" i="5"/>
  <c r="AZ104" i="5"/>
  <c r="AP104" i="5"/>
  <c r="AP148" i="5"/>
  <c r="AZ148" i="5"/>
  <c r="AP161" i="5"/>
  <c r="AZ161" i="5"/>
  <c r="AL164" i="5"/>
  <c r="AP185" i="5"/>
  <c r="AZ185" i="5"/>
  <c r="CC76" i="5"/>
  <c r="AP84" i="5"/>
  <c r="AZ84" i="5"/>
  <c r="AK89" i="5"/>
  <c r="AP89" i="5"/>
  <c r="AZ89" i="5"/>
  <c r="AL97" i="5"/>
  <c r="AZ184" i="5"/>
  <c r="AP184" i="5"/>
  <c r="AL192" i="5"/>
  <c r="AP192" i="5"/>
  <c r="AZ192" i="5"/>
  <c r="AZ197" i="5"/>
  <c r="AP197" i="5"/>
  <c r="AL54" i="5"/>
  <c r="AK54" i="5"/>
  <c r="AP70" i="5"/>
  <c r="AZ70" i="5"/>
  <c r="CC78" i="5"/>
  <c r="AL86" i="5"/>
  <c r="AL94" i="5"/>
  <c r="AP94" i="5"/>
  <c r="AZ94" i="5"/>
  <c r="AZ138" i="5"/>
  <c r="AP138" i="5"/>
  <c r="AK143" i="5"/>
  <c r="AZ146" i="5"/>
  <c r="AP146" i="5"/>
  <c r="CC151" i="5"/>
  <c r="AL154" i="5"/>
  <c r="AZ154" i="5"/>
  <c r="AP154" i="5"/>
  <c r="CC159" i="5"/>
  <c r="AL162" i="5"/>
  <c r="AZ167" i="5"/>
  <c r="AP167" i="5"/>
  <c r="CC175" i="5"/>
  <c r="CC191" i="5"/>
  <c r="AK73" i="5"/>
  <c r="AZ73" i="5"/>
  <c r="AP73" i="5"/>
  <c r="CC152" i="5"/>
  <c r="AP67" i="5"/>
  <c r="AZ67" i="5"/>
  <c r="AP75" i="5"/>
  <c r="AZ75" i="5"/>
  <c r="AZ78" i="5"/>
  <c r="AP78" i="5"/>
  <c r="AZ83" i="5"/>
  <c r="AP83" i="5"/>
  <c r="AZ86" i="5"/>
  <c r="AP86" i="5"/>
  <c r="AZ99" i="5"/>
  <c r="AP99" i="5"/>
  <c r="AP102" i="5"/>
  <c r="AZ102" i="5"/>
  <c r="CC107" i="5"/>
  <c r="AZ107" i="5"/>
  <c r="AP107" i="5"/>
  <c r="AP130" i="5"/>
  <c r="AZ130" i="5"/>
  <c r="AP178" i="5"/>
  <c r="AZ178" i="5"/>
  <c r="AP194" i="5"/>
  <c r="AZ194" i="5"/>
  <c r="AK184" i="5"/>
  <c r="AZ133" i="5"/>
  <c r="AP133" i="5"/>
  <c r="AP165" i="5"/>
  <c r="AZ165" i="5"/>
  <c r="AP62" i="5"/>
  <c r="AZ62" i="5"/>
  <c r="AL75" i="5"/>
  <c r="AP91" i="5"/>
  <c r="AZ91" i="5"/>
  <c r="CC94" i="5"/>
  <c r="CC130" i="5"/>
  <c r="AP135" i="5"/>
  <c r="AZ135" i="5"/>
  <c r="CC138" i="5"/>
  <c r="CC143" i="5"/>
  <c r="AP151" i="5"/>
  <c r="AZ151" i="5"/>
  <c r="AZ162" i="5"/>
  <c r="AP162" i="5"/>
  <c r="CC178" i="5"/>
  <c r="AZ183" i="5"/>
  <c r="AP183" i="5"/>
  <c r="AZ191" i="5"/>
  <c r="AP191" i="5"/>
  <c r="AL199" i="5"/>
  <c r="AP199" i="5"/>
  <c r="AZ199" i="5"/>
  <c r="AP68" i="5"/>
  <c r="AZ68" i="5"/>
  <c r="AP128" i="5"/>
  <c r="AZ128" i="5"/>
  <c r="AL133" i="5"/>
  <c r="AK133" i="5"/>
  <c r="CC157" i="5"/>
  <c r="AZ141" i="5"/>
  <c r="AP141" i="5"/>
  <c r="AP160" i="5"/>
  <c r="AZ160" i="5"/>
  <c r="AP54" i="5"/>
  <c r="AZ54" i="5"/>
  <c r="AP59" i="5"/>
  <c r="AZ59" i="5"/>
  <c r="AP143" i="5"/>
  <c r="AZ143" i="5"/>
  <c r="AP159" i="5"/>
  <c r="AZ159" i="5"/>
  <c r="AP170" i="5"/>
  <c r="AZ170" i="5"/>
  <c r="AZ175" i="5"/>
  <c r="AP175" i="5"/>
  <c r="AZ186" i="5"/>
  <c r="AP186" i="5"/>
  <c r="CC197" i="5"/>
  <c r="AP152" i="5"/>
  <c r="AZ152" i="5"/>
  <c r="AZ157" i="5"/>
  <c r="AP157" i="5"/>
  <c r="AP189" i="5"/>
  <c r="AZ189" i="5"/>
  <c r="AZ173" i="5"/>
  <c r="AP173" i="5"/>
  <c r="AK117" i="5"/>
  <c r="AL117" i="5"/>
  <c r="AK120" i="5"/>
  <c r="AL120" i="5"/>
  <c r="AK125" i="5"/>
  <c r="AL125" i="5"/>
  <c r="CC127" i="5"/>
  <c r="AK115" i="5"/>
  <c r="AL115" i="5"/>
  <c r="AK114" i="5"/>
  <c r="AL114" i="5"/>
  <c r="AK119" i="5"/>
  <c r="AL119" i="5"/>
  <c r="AK110" i="5"/>
  <c r="AL110" i="5"/>
  <c r="AK118" i="5"/>
  <c r="AL118" i="5"/>
  <c r="AK123" i="5"/>
  <c r="AL123" i="5"/>
  <c r="AK113" i="5"/>
  <c r="AL113" i="5"/>
  <c r="AK122" i="5"/>
  <c r="AL122" i="5"/>
  <c r="V124" i="7"/>
  <c r="AK112" i="5"/>
  <c r="AL112" i="5"/>
  <c r="AK116" i="5"/>
  <c r="AL116" i="5"/>
  <c r="AK124" i="5"/>
  <c r="AL124" i="5"/>
  <c r="AF126" i="7"/>
  <c r="AK111" i="5"/>
  <c r="AL111" i="5"/>
  <c r="AK109" i="5"/>
  <c r="AL109" i="5"/>
  <c r="AK108" i="5"/>
  <c r="AL108" i="5"/>
  <c r="AK121" i="5"/>
  <c r="AL121" i="5"/>
  <c r="CV127" i="5"/>
  <c r="AK127" i="5"/>
  <c r="P127" i="5"/>
  <c r="CU127" i="5"/>
  <c r="AL127" i="5"/>
  <c r="AP127" i="5"/>
  <c r="AZ127" i="5"/>
  <c r="V117" i="7"/>
  <c r="AQ122" i="7"/>
  <c r="D112" i="7"/>
  <c r="AQ117" i="7"/>
  <c r="V111" i="7"/>
  <c r="AF119" i="7"/>
  <c r="CC126" i="5"/>
  <c r="CV126" i="5"/>
  <c r="AP126" i="5"/>
  <c r="AZ126" i="5"/>
  <c r="CU126" i="5"/>
  <c r="AL126" i="5"/>
  <c r="D126" i="7"/>
  <c r="AK126" i="5"/>
  <c r="V114" i="7"/>
  <c r="D111" i="7"/>
  <c r="D114" i="8"/>
  <c r="V112" i="7"/>
  <c r="AH110" i="7"/>
  <c r="F110" i="7"/>
  <c r="AG110" i="7"/>
  <c r="AG115" i="7"/>
  <c r="P118" i="5"/>
  <c r="AH118" i="7"/>
  <c r="AH123" i="7"/>
  <c r="AG112" i="7"/>
  <c r="AG116" i="7"/>
  <c r="F118" i="7"/>
  <c r="CV118" i="5"/>
  <c r="AG118" i="7"/>
  <c r="AH113" i="7"/>
  <c r="AG114" i="7"/>
  <c r="AG122" i="7"/>
  <c r="P125" i="5"/>
  <c r="AH125" i="7"/>
  <c r="BV116" i="5"/>
  <c r="AH116" i="7"/>
  <c r="AG123" i="7"/>
  <c r="AQ119" i="7"/>
  <c r="BV113" i="5"/>
  <c r="F113" i="7"/>
  <c r="CV113" i="5"/>
  <c r="AG113" i="7"/>
  <c r="D125" i="8"/>
  <c r="D119" i="8"/>
  <c r="D112" i="8"/>
  <c r="AQ114" i="7"/>
  <c r="V125" i="7"/>
  <c r="F111" i="7"/>
  <c r="CV111" i="5"/>
  <c r="AG111" i="7"/>
  <c r="BV114" i="5"/>
  <c r="AH114" i="7"/>
  <c r="CU119" i="5"/>
  <c r="AH119" i="7"/>
  <c r="P122" i="5"/>
  <c r="AH122" i="7"/>
  <c r="V116" i="7"/>
  <c r="BV112" i="5"/>
  <c r="AH112" i="7"/>
  <c r="AG117" i="7"/>
  <c r="P120" i="5"/>
  <c r="AH120" i="7"/>
  <c r="AG125" i="7"/>
  <c r="AG108" i="7"/>
  <c r="BV108" i="5"/>
  <c r="AH108" i="7"/>
  <c r="P121" i="5"/>
  <c r="AH121" i="7"/>
  <c r="AG124" i="7"/>
  <c r="AH115" i="7"/>
  <c r="CU111" i="5"/>
  <c r="AH111" i="7"/>
  <c r="AG119" i="7"/>
  <c r="BV117" i="5"/>
  <c r="AH117" i="7"/>
  <c r="AG120" i="7"/>
  <c r="AG121" i="7"/>
  <c r="AH124" i="7"/>
  <c r="F112" i="7"/>
  <c r="CV112" i="5"/>
  <c r="D122" i="7"/>
  <c r="AJ115" i="5"/>
  <c r="BV123" i="5"/>
  <c r="CU114" i="5"/>
  <c r="P114" i="5"/>
  <c r="BV121" i="5"/>
  <c r="CU125" i="5"/>
  <c r="BV120" i="5"/>
  <c r="CU110" i="5"/>
  <c r="CU118" i="5"/>
  <c r="BV118" i="5"/>
  <c r="F123" i="7"/>
  <c r="CV123" i="5"/>
  <c r="F122" i="7"/>
  <c r="BV110" i="5"/>
  <c r="BV115" i="5"/>
  <c r="P110" i="5"/>
  <c r="F115" i="7"/>
  <c r="AQ109" i="7"/>
  <c r="V123" i="7"/>
  <c r="AF108" i="7"/>
  <c r="D111" i="8"/>
  <c r="V109" i="7"/>
  <c r="AF123" i="7"/>
  <c r="AQ121" i="7"/>
  <c r="D109" i="8"/>
  <c r="AF111" i="7"/>
  <c r="V121" i="7"/>
  <c r="V108" i="7"/>
  <c r="D120" i="8"/>
  <c r="D108" i="8"/>
  <c r="V120" i="7"/>
  <c r="FN109" i="5"/>
  <c r="FO109" i="5"/>
  <c r="FP109" i="5"/>
  <c r="BV111" i="5"/>
  <c r="AJ114" i="5"/>
  <c r="AJ119" i="5"/>
  <c r="P119" i="5"/>
  <c r="P117" i="5"/>
  <c r="AJ125" i="5"/>
  <c r="AJ116" i="5"/>
  <c r="AJ124" i="5"/>
  <c r="AJ118" i="5"/>
  <c r="AJ123" i="5"/>
  <c r="CV114" i="5"/>
  <c r="BV119" i="5"/>
  <c r="AJ122" i="5"/>
  <c r="BV109" i="5"/>
  <c r="BV125" i="5"/>
  <c r="CV110" i="5"/>
  <c r="F119" i="7"/>
  <c r="V115" i="7"/>
  <c r="V110" i="7"/>
  <c r="AQ110" i="7"/>
  <c r="P115" i="5"/>
  <c r="P123" i="5"/>
  <c r="D115" i="8"/>
  <c r="D110" i="8"/>
  <c r="CU120" i="5"/>
  <c r="AQ118" i="7"/>
  <c r="CU122" i="5"/>
  <c r="P113" i="5"/>
  <c r="AQ113" i="7"/>
  <c r="V113" i="7"/>
  <c r="D113" i="8"/>
  <c r="CU121" i="5"/>
  <c r="D110" i="7"/>
  <c r="CV116" i="5"/>
  <c r="EU109" i="5"/>
  <c r="AQ115" i="7"/>
  <c r="AF115" i="7"/>
  <c r="CU124" i="5"/>
  <c r="P111" i="5"/>
  <c r="CU108" i="5"/>
  <c r="CV125" i="5"/>
  <c r="V118" i="7"/>
  <c r="AF118" i="7"/>
  <c r="D118" i="7"/>
  <c r="AQ123" i="7"/>
  <c r="D123" i="7"/>
  <c r="AF110" i="7"/>
  <c r="CU117" i="5"/>
  <c r="CU109" i="5"/>
  <c r="P116" i="5"/>
  <c r="D114" i="7"/>
  <c r="AP109" i="5"/>
  <c r="AZ109" i="5"/>
  <c r="P112" i="5"/>
  <c r="P108" i="5"/>
  <c r="CU116" i="5"/>
  <c r="CV121" i="5"/>
  <c r="B20" i="5"/>
  <c r="C20" i="5"/>
  <c r="AG20" i="5"/>
  <c r="AB20" i="5"/>
  <c r="Y20" i="5"/>
  <c r="E20" i="5"/>
  <c r="FE20" i="5"/>
  <c r="FD20" i="5"/>
  <c r="AG24" i="5"/>
  <c r="AB24" i="5"/>
  <c r="Y24" i="5"/>
  <c r="E24" i="5"/>
  <c r="D24" i="8"/>
  <c r="AG30" i="5"/>
  <c r="AB30" i="5"/>
  <c r="E30" i="5"/>
  <c r="D30" i="8"/>
  <c r="Y30" i="5"/>
  <c r="AG34" i="5"/>
  <c r="AB34" i="5"/>
  <c r="E34" i="5"/>
  <c r="Y34" i="5"/>
  <c r="AG38" i="5"/>
  <c r="AB38" i="5"/>
  <c r="E38" i="5"/>
  <c r="Y38" i="5"/>
  <c r="AG22" i="5"/>
  <c r="AB22" i="5"/>
  <c r="E22" i="5"/>
  <c r="Y22" i="5"/>
  <c r="AG26" i="5"/>
  <c r="AB26" i="5"/>
  <c r="E26" i="5"/>
  <c r="D26" i="8"/>
  <c r="Y26" i="5"/>
  <c r="AG28" i="5"/>
  <c r="AB28" i="5"/>
  <c r="Y28" i="5"/>
  <c r="E28" i="5"/>
  <c r="AG32" i="5"/>
  <c r="AB32" i="5"/>
  <c r="Y32" i="5"/>
  <c r="E32" i="5"/>
  <c r="AG36" i="5"/>
  <c r="AB36" i="5"/>
  <c r="Y36" i="5"/>
  <c r="E36" i="5"/>
  <c r="AG21" i="5"/>
  <c r="AB21" i="5"/>
  <c r="Y21" i="5"/>
  <c r="E21" i="5"/>
  <c r="AG23" i="5"/>
  <c r="AB23" i="5"/>
  <c r="Y23" i="5"/>
  <c r="E23" i="5"/>
  <c r="AG25" i="5"/>
  <c r="AB25" i="5"/>
  <c r="Y25" i="5"/>
  <c r="E25" i="5"/>
  <c r="AG27" i="5"/>
  <c r="AB27" i="5"/>
  <c r="Y27" i="5"/>
  <c r="E27" i="5"/>
  <c r="D27" i="8"/>
  <c r="AG29" i="5"/>
  <c r="AB29" i="5"/>
  <c r="Y29" i="5"/>
  <c r="E29" i="5"/>
  <c r="AG31" i="5"/>
  <c r="AB31" i="5"/>
  <c r="Y31" i="5"/>
  <c r="E31" i="5"/>
  <c r="D31" i="8"/>
  <c r="AG33" i="5"/>
  <c r="AB33" i="5"/>
  <c r="Y33" i="5"/>
  <c r="E33" i="5"/>
  <c r="AG35" i="5"/>
  <c r="AB35" i="5"/>
  <c r="Y35" i="5"/>
  <c r="E35" i="5"/>
  <c r="D35" i="8"/>
  <c r="AG37" i="5"/>
  <c r="AB37" i="5"/>
  <c r="Y37" i="5"/>
  <c r="E37" i="5"/>
  <c r="E2" i="5"/>
  <c r="D2" i="8"/>
  <c r="E6" i="5"/>
  <c r="Y6" i="5"/>
  <c r="E8" i="5"/>
  <c r="Y8" i="5"/>
  <c r="E10" i="5"/>
  <c r="Y10" i="5"/>
  <c r="E12" i="5"/>
  <c r="Y12" i="5"/>
  <c r="E14" i="5"/>
  <c r="Y14" i="5"/>
  <c r="E18" i="5"/>
  <c r="Y18" i="5"/>
  <c r="E3" i="5"/>
  <c r="Y3" i="5"/>
  <c r="E5" i="5"/>
  <c r="D5" i="8"/>
  <c r="E7" i="5"/>
  <c r="D7" i="8"/>
  <c r="E9" i="5"/>
  <c r="Y9" i="5"/>
  <c r="E11" i="5"/>
  <c r="Y11" i="5"/>
  <c r="E13" i="5"/>
  <c r="D13" i="8"/>
  <c r="E15" i="5"/>
  <c r="D15" i="8"/>
  <c r="E17" i="5"/>
  <c r="Y17" i="5"/>
  <c r="E19" i="5"/>
  <c r="Y19" i="5"/>
  <c r="E4" i="5"/>
  <c r="Y4" i="5"/>
  <c r="E16" i="5"/>
  <c r="Y16" i="5"/>
  <c r="CU55" i="5"/>
  <c r="FN55" i="5"/>
  <c r="FO55" i="5"/>
  <c r="FP55" i="5"/>
  <c r="AH55" i="7"/>
  <c r="EU55" i="5"/>
  <c r="CU54" i="5"/>
  <c r="CV53" i="5"/>
  <c r="CU56" i="5"/>
  <c r="CV55" i="5"/>
  <c r="D34" i="8"/>
  <c r="AL34" i="5"/>
  <c r="D22" i="8"/>
  <c r="AL22" i="5"/>
  <c r="D38" i="8"/>
  <c r="AK38" i="5"/>
  <c r="D23" i="8"/>
  <c r="AL23" i="5"/>
  <c r="AK31" i="5"/>
  <c r="AK30" i="5"/>
  <c r="CQ20" i="5"/>
  <c r="AG20" i="7"/>
  <c r="AH20" i="7"/>
  <c r="EK20" i="5"/>
  <c r="EL20" i="5"/>
  <c r="D20" i="8"/>
  <c r="AK20" i="5"/>
  <c r="R20" i="5"/>
  <c r="Q20" i="5"/>
  <c r="D28" i="8"/>
  <c r="AL28" i="5"/>
  <c r="D32" i="8"/>
  <c r="D36" i="8"/>
  <c r="D25" i="8"/>
  <c r="D29" i="8"/>
  <c r="D33" i="8"/>
  <c r="D37" i="8"/>
  <c r="FN127" i="5"/>
  <c r="FO127" i="5"/>
  <c r="FP127" i="5"/>
  <c r="AH127" i="7"/>
  <c r="EU127" i="5"/>
  <c r="ET127" i="5"/>
  <c r="AG127" i="7"/>
  <c r="AH126" i="7"/>
  <c r="EU126" i="5"/>
  <c r="FN126" i="5"/>
  <c r="FO126" i="5"/>
  <c r="FP126" i="5"/>
  <c r="ET126" i="5"/>
  <c r="AG126" i="7"/>
  <c r="D21" i="8"/>
  <c r="CV115" i="5"/>
  <c r="CV122" i="5"/>
  <c r="CU123" i="5"/>
  <c r="CU115" i="5"/>
  <c r="CU113" i="5"/>
  <c r="CV119" i="5"/>
  <c r="D3" i="8"/>
  <c r="D6" i="8"/>
  <c r="D9" i="8"/>
  <c r="Y13" i="5"/>
  <c r="D11" i="8"/>
  <c r="D10" i="8"/>
  <c r="Y5" i="5"/>
  <c r="Y7" i="5"/>
  <c r="Y15" i="5"/>
  <c r="AK23" i="5"/>
  <c r="D17" i="8"/>
  <c r="AK22" i="5"/>
  <c r="D18" i="8"/>
  <c r="AL38" i="5"/>
  <c r="D19" i="8"/>
  <c r="D16" i="8"/>
  <c r="D12" i="8"/>
  <c r="D8" i="8"/>
  <c r="D4" i="8"/>
  <c r="AK34" i="5"/>
  <c r="D14" i="8"/>
  <c r="AL27" i="5"/>
  <c r="AL24" i="5"/>
  <c r="AK27" i="5"/>
  <c r="AK24" i="5"/>
  <c r="AL35" i="5"/>
  <c r="AK25" i="5"/>
  <c r="AK29" i="5"/>
  <c r="AL29" i="5"/>
  <c r="AK33" i="5"/>
  <c r="AK28" i="5"/>
  <c r="AL32" i="5"/>
  <c r="AK36" i="5"/>
  <c r="AK26" i="5"/>
  <c r="AL26" i="5"/>
  <c r="AL30" i="5"/>
  <c r="AL37" i="5"/>
  <c r="AL33" i="5"/>
  <c r="AL31" i="5"/>
  <c r="AL36" i="5"/>
  <c r="AL20" i="5"/>
  <c r="AK37" i="5"/>
  <c r="AK35" i="5"/>
  <c r="AK32" i="5"/>
  <c r="AL25" i="5"/>
  <c r="AL21" i="5"/>
  <c r="AK21" i="5"/>
  <c r="L28" i="7"/>
  <c r="B51" i="5"/>
  <c r="AG51" i="5"/>
  <c r="AB51" i="5"/>
  <c r="Y51" i="5"/>
  <c r="E51" i="5"/>
  <c r="B50" i="5"/>
  <c r="AG50" i="5"/>
  <c r="AB50" i="5"/>
  <c r="E50" i="5"/>
  <c r="Y50" i="5"/>
  <c r="B48" i="5"/>
  <c r="AG48" i="5"/>
  <c r="AB48" i="5"/>
  <c r="Y48" i="5"/>
  <c r="E48" i="5"/>
  <c r="B46" i="5"/>
  <c r="AG46" i="5"/>
  <c r="AB46" i="5"/>
  <c r="E46" i="5"/>
  <c r="Y46" i="5"/>
  <c r="AG44" i="5"/>
  <c r="AB44" i="5"/>
  <c r="Y44" i="5"/>
  <c r="E44" i="5"/>
  <c r="B44" i="5"/>
  <c r="AG42" i="5"/>
  <c r="AB42" i="5"/>
  <c r="E42" i="5"/>
  <c r="D42" i="8"/>
  <c r="Y42" i="5"/>
  <c r="AG40" i="5"/>
  <c r="AB40" i="5"/>
  <c r="Y40" i="5"/>
  <c r="E40" i="5"/>
  <c r="AF40" i="7"/>
  <c r="B49" i="5"/>
  <c r="AG49" i="5"/>
  <c r="AB49" i="5"/>
  <c r="Y49" i="5"/>
  <c r="E49" i="5"/>
  <c r="B47" i="5"/>
  <c r="AG47" i="5"/>
  <c r="AB47" i="5"/>
  <c r="Y47" i="5"/>
  <c r="E47" i="5"/>
  <c r="AG45" i="5"/>
  <c r="AB45" i="5"/>
  <c r="Y45" i="5"/>
  <c r="E45" i="5"/>
  <c r="B45" i="5"/>
  <c r="AG43" i="5"/>
  <c r="AB43" i="5"/>
  <c r="Y43" i="5"/>
  <c r="E43" i="5"/>
  <c r="B43" i="5"/>
  <c r="AG41" i="5"/>
  <c r="AB41" i="5"/>
  <c r="Y41" i="5"/>
  <c r="E41" i="5"/>
  <c r="D41" i="8"/>
  <c r="B39" i="5"/>
  <c r="C39" i="5"/>
  <c r="AG39" i="5"/>
  <c r="AB39" i="5"/>
  <c r="Y39" i="5"/>
  <c r="E39" i="5"/>
  <c r="FE39" i="5"/>
  <c r="FD39" i="5"/>
  <c r="D50" i="8"/>
  <c r="D46" i="8"/>
  <c r="AK46" i="5"/>
  <c r="D49" i="8"/>
  <c r="D45" i="8"/>
  <c r="D48" i="8"/>
  <c r="D44" i="8"/>
  <c r="D51" i="8"/>
  <c r="D47" i="8"/>
  <c r="ET43" i="5"/>
  <c r="D43" i="8"/>
  <c r="CQ39" i="5"/>
  <c r="AG39" i="7"/>
  <c r="AH39" i="7"/>
  <c r="EK39" i="5"/>
  <c r="EL39" i="5"/>
  <c r="D39" i="8"/>
  <c r="Q39" i="5"/>
  <c r="R39" i="5"/>
  <c r="EI39" i="5"/>
  <c r="EJ39" i="5"/>
  <c r="EG39" i="5"/>
  <c r="EH39" i="5"/>
  <c r="EI20" i="5"/>
  <c r="EH20" i="5"/>
  <c r="EJ20" i="5"/>
  <c r="EG20" i="5"/>
  <c r="ET44" i="5"/>
  <c r="EU20" i="5"/>
  <c r="ET20" i="5"/>
  <c r="ET39" i="5"/>
  <c r="EU39" i="5"/>
  <c r="BU46" i="5"/>
  <c r="BV46" i="5"/>
  <c r="AF46" i="7"/>
  <c r="AQ46" i="7"/>
  <c r="F46" i="7"/>
  <c r="CV46" i="5"/>
  <c r="D46" i="7"/>
  <c r="BU34" i="5"/>
  <c r="BU22" i="5"/>
  <c r="BU10" i="5"/>
  <c r="AF10" i="7"/>
  <c r="AQ10" i="7"/>
  <c r="D10" i="7"/>
  <c r="BU6" i="5"/>
  <c r="AQ6" i="7"/>
  <c r="AF6" i="7"/>
  <c r="D6" i="7"/>
  <c r="BV49" i="5"/>
  <c r="AQ49" i="7"/>
  <c r="BU49" i="5"/>
  <c r="AF49" i="7"/>
  <c r="CU49" i="5"/>
  <c r="D49" i="7"/>
  <c r="BV45" i="5"/>
  <c r="BU45" i="5"/>
  <c r="AQ45" i="7"/>
  <c r="AF45" i="7"/>
  <c r="F45" i="7"/>
  <c r="D45" i="7"/>
  <c r="BV41" i="5"/>
  <c r="BU41" i="5"/>
  <c r="BU37" i="5"/>
  <c r="BU33" i="5"/>
  <c r="BU29" i="5"/>
  <c r="BU25" i="5"/>
  <c r="BU21" i="5"/>
  <c r="BU17" i="5"/>
  <c r="AQ17" i="7"/>
  <c r="AF17" i="7"/>
  <c r="D17" i="7"/>
  <c r="BU13" i="5"/>
  <c r="AQ13" i="7"/>
  <c r="AF13" i="7"/>
  <c r="D13" i="7"/>
  <c r="BU9" i="5"/>
  <c r="AQ9" i="7"/>
  <c r="AF9" i="7"/>
  <c r="D9" i="7"/>
  <c r="BU5" i="5"/>
  <c r="AQ5" i="7"/>
  <c r="AF5" i="7"/>
  <c r="D5" i="7"/>
  <c r="BU50" i="5"/>
  <c r="BV50" i="5"/>
  <c r="AQ50" i="7"/>
  <c r="AF50" i="7"/>
  <c r="D50" i="7"/>
  <c r="BU38" i="5"/>
  <c r="BU26" i="5"/>
  <c r="BU14" i="5"/>
  <c r="AF14" i="7"/>
  <c r="AQ14" i="7"/>
  <c r="D14" i="7"/>
  <c r="BU48" i="5"/>
  <c r="BV48" i="5"/>
  <c r="AQ48" i="7"/>
  <c r="AF48" i="7"/>
  <c r="D48" i="7"/>
  <c r="BU44" i="5"/>
  <c r="BV44" i="5"/>
  <c r="AQ44" i="7"/>
  <c r="AF44" i="7"/>
  <c r="D44" i="7"/>
  <c r="F44" i="7"/>
  <c r="BU40" i="5"/>
  <c r="BV40" i="5"/>
  <c r="BU36" i="5"/>
  <c r="BU32" i="5"/>
  <c r="BU28" i="5"/>
  <c r="BU24" i="5"/>
  <c r="FN20" i="5"/>
  <c r="FO20" i="5"/>
  <c r="FP20" i="5"/>
  <c r="BU20" i="5"/>
  <c r="BV20" i="5"/>
  <c r="AQ20" i="7"/>
  <c r="CV20" i="5"/>
  <c r="CU20" i="5"/>
  <c r="D20" i="7"/>
  <c r="AF20" i="7"/>
  <c r="F20" i="7"/>
  <c r="BU16" i="5"/>
  <c r="AQ16" i="7"/>
  <c r="D16" i="7"/>
  <c r="AF16" i="7"/>
  <c r="BU12" i="5"/>
  <c r="AQ12" i="7"/>
  <c r="AF12" i="7"/>
  <c r="D12" i="7"/>
  <c r="BU8" i="5"/>
  <c r="AQ8" i="7"/>
  <c r="D8" i="7"/>
  <c r="AF8" i="7"/>
  <c r="BU4" i="5"/>
  <c r="AQ4" i="7"/>
  <c r="D4" i="7"/>
  <c r="AF4" i="7"/>
  <c r="BU42" i="5"/>
  <c r="BV42" i="5"/>
  <c r="BU30" i="5"/>
  <c r="AQ18" i="7"/>
  <c r="AF18" i="7"/>
  <c r="BU18" i="5"/>
  <c r="D18" i="7"/>
  <c r="AQ2" i="7"/>
  <c r="AF2" i="7"/>
  <c r="D2" i="7"/>
  <c r="BV51" i="5"/>
  <c r="AF51" i="7"/>
  <c r="AQ51" i="7"/>
  <c r="BU51" i="5"/>
  <c r="D51" i="7"/>
  <c r="BV47" i="5"/>
  <c r="AF47" i="7"/>
  <c r="BU47" i="5"/>
  <c r="F47" i="7"/>
  <c r="CV47" i="5"/>
  <c r="BV43" i="5"/>
  <c r="AF43" i="7"/>
  <c r="AQ43" i="7"/>
  <c r="BU43" i="5"/>
  <c r="F43" i="7"/>
  <c r="D43" i="7"/>
  <c r="FN39" i="5"/>
  <c r="FO39" i="5"/>
  <c r="FP39" i="5"/>
  <c r="BV39" i="5"/>
  <c r="AF39" i="7"/>
  <c r="BU39" i="5"/>
  <c r="AQ39" i="7"/>
  <c r="CU39" i="5"/>
  <c r="CV39" i="5"/>
  <c r="F39" i="7"/>
  <c r="D39" i="7"/>
  <c r="BU35" i="5"/>
  <c r="BU31" i="5"/>
  <c r="BU27" i="5"/>
  <c r="BU23" i="5"/>
  <c r="BU19" i="5"/>
  <c r="AQ19" i="7"/>
  <c r="AF19" i="7"/>
  <c r="D19" i="7"/>
  <c r="BU15" i="5"/>
  <c r="AQ15" i="7"/>
  <c r="AF15" i="7"/>
  <c r="D15" i="7"/>
  <c r="BU11" i="5"/>
  <c r="AQ11" i="7"/>
  <c r="AF11" i="7"/>
  <c r="D11" i="7"/>
  <c r="BU7" i="5"/>
  <c r="AQ7" i="7"/>
  <c r="AF7" i="7"/>
  <c r="D7" i="7"/>
  <c r="BU3" i="5"/>
  <c r="AQ3" i="7"/>
  <c r="AF3" i="7"/>
  <c r="D3" i="7"/>
  <c r="Y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20" i="5"/>
  <c r="BU2" i="5"/>
  <c r="V47" i="7"/>
  <c r="V50" i="7"/>
  <c r="V18" i="7"/>
  <c r="V14" i="7"/>
  <c r="V10" i="7"/>
  <c r="V6" i="7"/>
  <c r="V46" i="7"/>
  <c r="V49" i="7"/>
  <c r="V45" i="7"/>
  <c r="V17" i="7"/>
  <c r="V13" i="7"/>
  <c r="V9" i="7"/>
  <c r="V5" i="7"/>
  <c r="V2" i="7"/>
  <c r="V48" i="7"/>
  <c r="V44" i="7"/>
  <c r="V20" i="7"/>
  <c r="V16" i="7"/>
  <c r="V12" i="7"/>
  <c r="V8" i="7"/>
  <c r="V4" i="7"/>
  <c r="V51" i="7"/>
  <c r="V43" i="7"/>
  <c r="V39" i="7"/>
  <c r="V19" i="7"/>
  <c r="V15" i="7"/>
  <c r="V11" i="7"/>
  <c r="V7" i="7"/>
  <c r="V3" i="7"/>
  <c r="P50" i="5"/>
  <c r="P46" i="5"/>
  <c r="P42" i="5"/>
  <c r="P51" i="5"/>
  <c r="P49" i="5"/>
  <c r="P45" i="5"/>
  <c r="P41" i="5"/>
  <c r="P48" i="5"/>
  <c r="P44" i="5"/>
  <c r="P20" i="5"/>
  <c r="P47" i="5"/>
  <c r="P43" i="5"/>
  <c r="D39" i="5"/>
  <c r="P39" i="5"/>
  <c r="D20" i="5"/>
  <c r="AF42" i="7"/>
  <c r="AQ40" i="7"/>
  <c r="D40" i="8"/>
  <c r="V40" i="7"/>
  <c r="V42" i="7"/>
  <c r="D42" i="7"/>
  <c r="AQ42" i="7"/>
  <c r="D40" i="7"/>
  <c r="F41" i="7"/>
  <c r="CV41" i="5"/>
  <c r="P40" i="5"/>
  <c r="V41" i="7"/>
  <c r="CU40" i="5"/>
  <c r="D41" i="7"/>
  <c r="AF41" i="7"/>
  <c r="AQ41" i="7"/>
  <c r="AH18" i="7"/>
  <c r="AH14" i="7"/>
  <c r="AB14" i="5"/>
  <c r="AB15" i="5"/>
  <c r="AB16" i="5"/>
  <c r="AB17" i="5"/>
  <c r="AB18" i="5"/>
  <c r="AB19" i="5"/>
  <c r="AL44" i="5"/>
  <c r="AK48" i="5"/>
  <c r="AL41" i="5"/>
  <c r="CV43" i="5"/>
  <c r="CV44" i="5"/>
  <c r="CU42" i="5"/>
  <c r="CU44" i="5"/>
  <c r="CU48" i="5"/>
  <c r="AH45" i="7"/>
  <c r="EU45" i="5"/>
  <c r="FN45" i="5"/>
  <c r="FO45" i="5"/>
  <c r="FP45" i="5"/>
  <c r="AH46" i="7"/>
  <c r="EU46" i="5"/>
  <c r="FN46" i="5"/>
  <c r="FO46" i="5"/>
  <c r="FP46" i="5"/>
  <c r="AG43" i="7"/>
  <c r="CU47" i="5"/>
  <c r="CU51" i="5"/>
  <c r="AG47" i="7"/>
  <c r="ET47" i="5"/>
  <c r="AG41" i="7"/>
  <c r="ET41" i="5"/>
  <c r="AG44" i="7"/>
  <c r="F51" i="7"/>
  <c r="F42" i="7"/>
  <c r="F50" i="7"/>
  <c r="CV45" i="5"/>
  <c r="F49" i="7"/>
  <c r="Q48" i="5"/>
  <c r="Q49" i="5"/>
  <c r="D47" i="7"/>
  <c r="AQ47" i="7"/>
  <c r="F40" i="7"/>
  <c r="F48" i="7"/>
  <c r="Q21" i="5"/>
  <c r="R21" i="5"/>
  <c r="R23" i="5"/>
  <c r="Q23" i="5"/>
  <c r="Q25" i="5"/>
  <c r="R25" i="5"/>
  <c r="Q27" i="5"/>
  <c r="R27" i="5"/>
  <c r="Q30" i="5"/>
  <c r="R30" i="5"/>
  <c r="Q32" i="5"/>
  <c r="R32" i="5"/>
  <c r="Q33" i="5"/>
  <c r="R33" i="5"/>
  <c r="Q35" i="5"/>
  <c r="R35" i="5"/>
  <c r="AK39" i="5"/>
  <c r="AK40" i="5"/>
  <c r="AK44" i="5"/>
  <c r="Q22" i="5"/>
  <c r="R22" i="5"/>
  <c r="Q24" i="5"/>
  <c r="R24" i="5"/>
  <c r="AJ25" i="5"/>
  <c r="Q26" i="5"/>
  <c r="R26" i="5"/>
  <c r="Q28" i="5"/>
  <c r="R28" i="5"/>
  <c r="Q29" i="5"/>
  <c r="R29" i="5"/>
  <c r="Q31" i="5"/>
  <c r="R31" i="5"/>
  <c r="AJ32" i="5"/>
  <c r="AJ33" i="5"/>
  <c r="Q34" i="5"/>
  <c r="R34" i="5"/>
  <c r="Q36" i="5"/>
  <c r="R36" i="5"/>
  <c r="Q37" i="5"/>
  <c r="R37" i="5"/>
  <c r="R38" i="5"/>
  <c r="Q38" i="5"/>
  <c r="AK42" i="5"/>
  <c r="AJ24" i="5"/>
  <c r="AJ26" i="5"/>
  <c r="AJ29" i="5"/>
  <c r="AJ36" i="5"/>
  <c r="AJ38" i="5"/>
  <c r="AJ31" i="5"/>
  <c r="AJ35" i="5"/>
  <c r="Q9" i="5"/>
  <c r="R13" i="5"/>
  <c r="Q6" i="5"/>
  <c r="R6" i="5"/>
  <c r="R10" i="5"/>
  <c r="Q14" i="5"/>
  <c r="R14" i="5"/>
  <c r="R2" i="5"/>
  <c r="Q4" i="5"/>
  <c r="R8" i="5"/>
  <c r="Q12" i="5"/>
  <c r="Q16" i="5"/>
  <c r="R16" i="5"/>
  <c r="Q19" i="5"/>
  <c r="AL40" i="5"/>
  <c r="Q40" i="5"/>
  <c r="R40" i="5"/>
  <c r="R48" i="5"/>
  <c r="Q41" i="5"/>
  <c r="R41" i="5"/>
  <c r="Q51" i="5"/>
  <c r="R51" i="5"/>
  <c r="Q44" i="5"/>
  <c r="R44" i="5"/>
  <c r="AL45" i="5"/>
  <c r="Q45" i="5"/>
  <c r="R45" i="5"/>
  <c r="Q42" i="5"/>
  <c r="R42" i="5"/>
  <c r="Q50" i="5"/>
  <c r="R50" i="5"/>
  <c r="Q5" i="5"/>
  <c r="R5" i="5"/>
  <c r="Q43" i="5"/>
  <c r="R43" i="5"/>
  <c r="Q47" i="5"/>
  <c r="R47" i="5"/>
  <c r="AL51" i="5"/>
  <c r="R49" i="5"/>
  <c r="AL46" i="5"/>
  <c r="Q46" i="5"/>
  <c r="R46" i="5"/>
  <c r="AK50" i="5"/>
  <c r="Q17" i="5"/>
  <c r="R17" i="5"/>
  <c r="Q3" i="5"/>
  <c r="R3" i="5"/>
  <c r="Q7" i="5"/>
  <c r="R7" i="5"/>
  <c r="Q11" i="5"/>
  <c r="R11" i="5"/>
  <c r="Q15" i="5"/>
  <c r="R15" i="5"/>
  <c r="R18" i="5"/>
  <c r="Q18" i="5"/>
  <c r="AL39" i="5"/>
  <c r="AL42" i="5"/>
  <c r="AZ113" i="5"/>
  <c r="AP113" i="5"/>
  <c r="AZ125" i="5"/>
  <c r="AP125" i="5"/>
  <c r="AZ111" i="5"/>
  <c r="AP111" i="5"/>
  <c r="AP108" i="5"/>
  <c r="AZ108" i="5"/>
  <c r="AZ118" i="5"/>
  <c r="AP118" i="5"/>
  <c r="AK43" i="5"/>
  <c r="AL47" i="5"/>
  <c r="AK51" i="5"/>
  <c r="AL48" i="5"/>
  <c r="AP120" i="5"/>
  <c r="AZ120" i="5"/>
  <c r="AP114" i="5"/>
  <c r="AZ114" i="5"/>
  <c r="AP121" i="5"/>
  <c r="AZ121" i="5"/>
  <c r="AZ115" i="5"/>
  <c r="AP115" i="5"/>
  <c r="AK47" i="5"/>
  <c r="AK41" i="5"/>
  <c r="AL49" i="5"/>
  <c r="AP112" i="5"/>
  <c r="AZ112" i="5"/>
  <c r="AP116" i="5"/>
  <c r="AZ116" i="5"/>
  <c r="AZ119" i="5"/>
  <c r="AP119" i="5"/>
  <c r="AP110" i="5"/>
  <c r="AZ110" i="5"/>
  <c r="AL43" i="5"/>
  <c r="AK45" i="5"/>
  <c r="AK49" i="5"/>
  <c r="AL50" i="5"/>
  <c r="AP123" i="5"/>
  <c r="AZ123" i="5"/>
  <c r="AZ117" i="5"/>
  <c r="AP117" i="5"/>
  <c r="AP124" i="5"/>
  <c r="AZ124" i="5"/>
  <c r="AP122" i="5"/>
  <c r="AZ122" i="5"/>
  <c r="AH15" i="7"/>
  <c r="AJ15" i="5"/>
  <c r="AJ17" i="5"/>
  <c r="AJ19" i="5"/>
  <c r="AG15" i="7"/>
  <c r="AH17" i="7"/>
  <c r="AH22" i="7"/>
  <c r="AH24" i="7"/>
  <c r="AH26" i="7"/>
  <c r="AH28" i="7"/>
  <c r="AH29" i="7"/>
  <c r="AH31" i="7"/>
  <c r="AH34" i="7"/>
  <c r="AH36" i="7"/>
  <c r="AH37" i="7"/>
  <c r="AH38" i="7"/>
  <c r="AG18" i="7"/>
  <c r="AG21" i="7"/>
  <c r="AG23" i="7"/>
  <c r="AG25" i="7"/>
  <c r="AG27" i="7"/>
  <c r="AG30" i="7"/>
  <c r="AG35" i="7"/>
  <c r="AG16" i="7"/>
  <c r="AG19" i="7"/>
  <c r="AG32" i="7"/>
  <c r="AG33" i="7"/>
  <c r="AG14" i="7"/>
  <c r="AH16" i="7"/>
  <c r="AG17" i="7"/>
  <c r="AH19" i="7"/>
  <c r="AH21" i="7"/>
  <c r="AG22" i="7"/>
  <c r="AH23" i="7"/>
  <c r="AG24" i="7"/>
  <c r="AH25" i="7"/>
  <c r="AG26" i="7"/>
  <c r="AH27" i="7"/>
  <c r="AG28" i="7"/>
  <c r="AG29" i="7"/>
  <c r="AH30" i="7"/>
  <c r="AG31" i="7"/>
  <c r="AH32" i="7"/>
  <c r="AH33" i="7"/>
  <c r="AG34" i="7"/>
  <c r="AH35" i="7"/>
  <c r="AG36" i="7"/>
  <c r="AG37" i="7"/>
  <c r="AG38" i="7"/>
  <c r="R12" i="5"/>
  <c r="R19" i="5"/>
  <c r="P6" i="5"/>
  <c r="R4" i="5"/>
  <c r="Q2" i="5"/>
  <c r="Q8" i="5"/>
  <c r="R9" i="5"/>
  <c r="Q10" i="5"/>
  <c r="Q13" i="5"/>
  <c r="P32" i="5"/>
  <c r="CC39" i="5"/>
  <c r="CC47" i="5"/>
  <c r="CC20" i="5"/>
  <c r="CC48" i="5"/>
  <c r="CC45" i="5"/>
  <c r="CC42" i="5"/>
  <c r="CC50" i="5"/>
  <c r="CC43" i="5"/>
  <c r="CC51" i="5"/>
  <c r="CC44" i="5"/>
  <c r="CC40" i="5"/>
  <c r="CC41" i="5"/>
  <c r="CC49" i="5"/>
  <c r="CC46" i="5"/>
  <c r="P26" i="5"/>
  <c r="P25" i="5"/>
  <c r="P33" i="5"/>
  <c r="P22" i="5"/>
  <c r="P23" i="5"/>
  <c r="P36" i="5"/>
  <c r="P21" i="5"/>
  <c r="P31" i="5"/>
  <c r="F22" i="7"/>
  <c r="CV22" i="5"/>
  <c r="P29" i="5"/>
  <c r="F31" i="7"/>
  <c r="CV31" i="5"/>
  <c r="F32" i="7"/>
  <c r="CV32" i="5"/>
  <c r="F35" i="7"/>
  <c r="CV35" i="5"/>
  <c r="P28" i="5"/>
  <c r="P30" i="5"/>
  <c r="P35" i="5"/>
  <c r="AJ34" i="5"/>
  <c r="BV27" i="5"/>
  <c r="CU37" i="5"/>
  <c r="BV21" i="5"/>
  <c r="BV29" i="5"/>
  <c r="P34" i="5"/>
  <c r="P37" i="5"/>
  <c r="BV22" i="5"/>
  <c r="CU23" i="5"/>
  <c r="BV33" i="5"/>
  <c r="P27" i="5"/>
  <c r="BV32" i="5"/>
  <c r="BV35" i="5"/>
  <c r="AJ21" i="5"/>
  <c r="AJ23" i="5"/>
  <c r="BV36" i="5"/>
  <c r="BV26" i="5"/>
  <c r="BV38" i="5"/>
  <c r="AJ22" i="5"/>
  <c r="AJ28" i="5"/>
  <c r="BV31" i="5"/>
  <c r="BV30" i="5"/>
  <c r="BV24" i="5"/>
  <c r="BV34" i="5"/>
  <c r="AJ27" i="5"/>
  <c r="AJ30" i="5"/>
  <c r="BV23" i="5"/>
  <c r="BV28" i="5"/>
  <c r="BV37" i="5"/>
  <c r="AJ37" i="5"/>
  <c r="BV25" i="5"/>
  <c r="F34" i="7"/>
  <c r="CV34" i="5"/>
  <c r="CU28" i="5"/>
  <c r="F30" i="7"/>
  <c r="CV30" i="5"/>
  <c r="P38" i="5"/>
  <c r="F21" i="7"/>
  <c r="F37" i="7"/>
  <c r="P24" i="5"/>
  <c r="F33" i="7"/>
  <c r="F25" i="7"/>
  <c r="F29" i="7"/>
  <c r="F23" i="7"/>
  <c r="F28" i="7"/>
  <c r="F38" i="7"/>
  <c r="F27" i="7"/>
  <c r="F24" i="7"/>
  <c r="F26" i="7"/>
  <c r="F36" i="7"/>
  <c r="P16" i="5"/>
  <c r="P17" i="5"/>
  <c r="BV5" i="5"/>
  <c r="BV10" i="5"/>
  <c r="BV11" i="5"/>
  <c r="BV4" i="5"/>
  <c r="BV9" i="5"/>
  <c r="BV15" i="5"/>
  <c r="BV3" i="5"/>
  <c r="BV8" i="5"/>
  <c r="BV13" i="5"/>
  <c r="BV14" i="5"/>
  <c r="BV18" i="5"/>
  <c r="BV19" i="5"/>
  <c r="BV6" i="5"/>
  <c r="BV7" i="5"/>
  <c r="BV12" i="5"/>
  <c r="BV16" i="5"/>
  <c r="BV17" i="5"/>
  <c r="P15" i="5"/>
  <c r="P9" i="5"/>
  <c r="P5" i="5"/>
  <c r="P10" i="5"/>
  <c r="P11" i="5"/>
  <c r="F15" i="7"/>
  <c r="F19" i="7"/>
  <c r="P3" i="5"/>
  <c r="P13" i="5"/>
  <c r="P19" i="5"/>
  <c r="F14" i="7"/>
  <c r="F18" i="7"/>
  <c r="F16" i="7"/>
  <c r="F17" i="7"/>
  <c r="AJ3" i="5"/>
  <c r="AJ7" i="5"/>
  <c r="AJ11" i="5"/>
  <c r="AJ4" i="5"/>
  <c r="AJ6" i="5"/>
  <c r="AJ8" i="5"/>
  <c r="AJ10" i="5"/>
  <c r="AJ12" i="5"/>
  <c r="AJ14" i="5"/>
  <c r="AJ16" i="5"/>
  <c r="AJ18" i="5"/>
  <c r="AJ13" i="5"/>
  <c r="AJ5" i="5"/>
  <c r="AJ9" i="5"/>
  <c r="AJ2" i="5"/>
  <c r="D3" i="5"/>
  <c r="CZ13" i="5"/>
  <c r="BV2" i="5"/>
  <c r="P12" i="5"/>
  <c r="AZ7" i="5"/>
  <c r="AZ15" i="5"/>
  <c r="AZ32" i="5"/>
  <c r="AP32" i="5"/>
  <c r="AZ22" i="5"/>
  <c r="AP22" i="5"/>
  <c r="AZ30" i="5"/>
  <c r="AP30" i="5"/>
  <c r="AP38" i="5"/>
  <c r="AZ38" i="5"/>
  <c r="AZ50" i="5"/>
  <c r="AP50" i="5"/>
  <c r="AZ47" i="5"/>
  <c r="AP47" i="5"/>
  <c r="AZ23" i="5"/>
  <c r="AP23" i="5"/>
  <c r="AZ35" i="5"/>
  <c r="AP35" i="5"/>
  <c r="AZ39" i="5"/>
  <c r="AP39" i="5"/>
  <c r="AZ16" i="5"/>
  <c r="AP16" i="5"/>
  <c r="AZ24" i="5"/>
  <c r="AP24" i="5"/>
  <c r="AZ28" i="5"/>
  <c r="AP28" i="5"/>
  <c r="AZ40" i="5"/>
  <c r="AP40" i="5"/>
  <c r="AZ44" i="5"/>
  <c r="AP44" i="5"/>
  <c r="AZ48" i="5"/>
  <c r="AP48" i="5"/>
  <c r="AZ21" i="5"/>
  <c r="AZ29" i="5"/>
  <c r="AP37" i="5"/>
  <c r="AZ37" i="5"/>
  <c r="AZ45" i="5"/>
  <c r="AP45" i="5"/>
  <c r="AZ31" i="5"/>
  <c r="AP31" i="5"/>
  <c r="AZ43" i="5"/>
  <c r="AP43" i="5"/>
  <c r="AZ4" i="5"/>
  <c r="AZ8" i="5"/>
  <c r="AP8" i="5"/>
  <c r="AZ12" i="5"/>
  <c r="AP12" i="5"/>
  <c r="AZ20" i="5"/>
  <c r="AP20" i="5"/>
  <c r="AZ36" i="5"/>
  <c r="AP36" i="5"/>
  <c r="AZ46" i="5"/>
  <c r="AP46" i="5"/>
  <c r="AZ10" i="5"/>
  <c r="AZ14" i="5"/>
  <c r="AP14" i="5"/>
  <c r="AZ18" i="5"/>
  <c r="AP18" i="5"/>
  <c r="AZ26" i="5"/>
  <c r="AZ34" i="5"/>
  <c r="AZ42" i="5"/>
  <c r="AP42" i="5"/>
  <c r="AZ3" i="5"/>
  <c r="AP3" i="5"/>
  <c r="AZ11" i="5"/>
  <c r="AP11" i="5"/>
  <c r="AZ19" i="5"/>
  <c r="AP19" i="5"/>
  <c r="AZ27" i="5"/>
  <c r="AP27" i="5"/>
  <c r="AZ51" i="5"/>
  <c r="AP51" i="5"/>
  <c r="AZ5" i="5"/>
  <c r="AZ9" i="5"/>
  <c r="AP9" i="5"/>
  <c r="AZ13" i="5"/>
  <c r="AP13" i="5"/>
  <c r="AZ17" i="5"/>
  <c r="AP17" i="5"/>
  <c r="AP25" i="5"/>
  <c r="AZ25" i="5"/>
  <c r="AZ33" i="5"/>
  <c r="AP33" i="5"/>
  <c r="AZ41" i="5"/>
  <c r="AP41" i="5"/>
  <c r="AZ49" i="5"/>
  <c r="AP49" i="5"/>
  <c r="P18" i="5"/>
  <c r="P2" i="5"/>
  <c r="P4" i="5"/>
  <c r="P7" i="5"/>
  <c r="P8" i="5"/>
  <c r="P14" i="5"/>
  <c r="D2" i="5"/>
  <c r="AK18" i="5"/>
  <c r="AL18" i="5"/>
  <c r="AL17" i="5"/>
  <c r="AK17" i="5"/>
  <c r="AK16" i="5"/>
  <c r="AL16" i="5"/>
  <c r="AK14" i="5"/>
  <c r="AL14" i="5"/>
  <c r="AK12" i="5"/>
  <c r="AL12" i="5"/>
  <c r="AL11" i="5"/>
  <c r="AK11" i="5"/>
  <c r="AK10" i="5"/>
  <c r="AL10" i="5"/>
  <c r="AL9" i="5"/>
  <c r="AK9" i="5"/>
  <c r="AK8" i="5"/>
  <c r="AL8" i="5"/>
  <c r="AK6" i="5"/>
  <c r="AL6" i="5"/>
  <c r="AK4" i="5"/>
  <c r="AL4" i="5"/>
  <c r="AL19" i="5"/>
  <c r="AK19" i="5"/>
  <c r="AL15" i="5"/>
  <c r="AK15" i="5"/>
  <c r="AL13" i="5"/>
  <c r="AK13" i="5"/>
  <c r="AL7" i="5"/>
  <c r="AK7" i="5"/>
  <c r="AL5" i="5"/>
  <c r="AK5" i="5"/>
  <c r="AL3" i="5"/>
  <c r="AK3" i="5"/>
  <c r="CU41" i="5"/>
  <c r="AH50" i="7"/>
  <c r="EU50" i="5"/>
  <c r="FN50" i="5"/>
  <c r="FO50" i="5"/>
  <c r="FP50" i="5"/>
  <c r="AH49" i="7"/>
  <c r="FN49" i="5"/>
  <c r="FO49" i="5"/>
  <c r="FP49" i="5"/>
  <c r="EU49" i="5"/>
  <c r="EU48" i="5"/>
  <c r="AH48" i="7"/>
  <c r="FN48" i="5"/>
  <c r="FO48" i="5"/>
  <c r="FP48" i="5"/>
  <c r="CU46" i="5"/>
  <c r="EH42" i="5"/>
  <c r="CU50" i="5"/>
  <c r="EG50" i="5"/>
  <c r="EH44" i="5"/>
  <c r="CV50" i="5"/>
  <c r="CU43" i="5"/>
  <c r="EH49" i="5"/>
  <c r="EH47" i="5"/>
  <c r="AG45" i="7"/>
  <c r="ET45" i="5"/>
  <c r="AG42" i="7"/>
  <c r="ET42" i="5"/>
  <c r="EH41" i="5"/>
  <c r="CV48" i="5"/>
  <c r="EU51" i="5"/>
  <c r="AH51" i="7"/>
  <c r="FN51" i="5"/>
  <c r="FO51" i="5"/>
  <c r="FP51" i="5"/>
  <c r="EG49" i="5"/>
  <c r="AH44" i="7"/>
  <c r="EU44" i="5"/>
  <c r="FN44" i="5"/>
  <c r="FO44" i="5"/>
  <c r="FP44" i="5"/>
  <c r="AH43" i="7"/>
  <c r="EU43" i="5"/>
  <c r="FN43" i="5"/>
  <c r="FO43" i="5"/>
  <c r="FP43" i="5"/>
  <c r="EU42" i="5"/>
  <c r="AH42" i="7"/>
  <c r="FN42" i="5"/>
  <c r="FO42" i="5"/>
  <c r="FP42" i="5"/>
  <c r="EH51" i="5"/>
  <c r="EG51" i="5"/>
  <c r="EH50" i="5"/>
  <c r="EH48" i="5"/>
  <c r="EH40" i="5"/>
  <c r="EG47" i="5"/>
  <c r="EH54" i="5"/>
  <c r="EG54" i="5"/>
  <c r="EH52" i="5"/>
  <c r="EG52" i="5"/>
  <c r="EH56" i="5"/>
  <c r="EG56" i="5"/>
  <c r="EH57" i="5"/>
  <c r="EG57" i="5"/>
  <c r="EH55" i="5"/>
  <c r="EG55" i="5"/>
  <c r="EH53" i="5"/>
  <c r="EG53" i="5"/>
  <c r="EH46" i="5"/>
  <c r="EG46" i="5"/>
  <c r="EG41" i="5"/>
  <c r="EG48" i="5"/>
  <c r="AH47" i="7"/>
  <c r="FN47" i="5"/>
  <c r="FO47" i="5"/>
  <c r="FP47" i="5"/>
  <c r="EU47" i="5"/>
  <c r="AH41" i="7"/>
  <c r="FN41" i="5"/>
  <c r="FO41" i="5"/>
  <c r="FP41" i="5"/>
  <c r="EU41" i="5"/>
  <c r="EG40" i="5"/>
  <c r="CV49" i="5"/>
  <c r="CV42" i="5"/>
  <c r="ET49" i="5"/>
  <c r="AG49" i="7"/>
  <c r="AG48" i="7"/>
  <c r="ET48" i="5"/>
  <c r="AG46" i="7"/>
  <c r="ET46" i="5"/>
  <c r="AG40" i="7"/>
  <c r="ET40" i="5"/>
  <c r="EH45" i="5"/>
  <c r="CU45" i="5"/>
  <c r="CV40" i="5"/>
  <c r="EG44" i="5"/>
  <c r="EG42" i="5"/>
  <c r="EU40" i="5"/>
  <c r="FN40" i="5"/>
  <c r="FO40" i="5"/>
  <c r="FP40" i="5"/>
  <c r="AH40" i="7"/>
  <c r="CV51" i="5"/>
  <c r="AG51" i="7"/>
  <c r="ET51" i="5"/>
  <c r="ET50" i="5"/>
  <c r="AG50" i="7"/>
  <c r="EH43" i="5"/>
  <c r="EG43" i="5"/>
  <c r="AL2" i="5"/>
  <c r="EH127" i="5"/>
  <c r="EG127" i="5"/>
  <c r="EH126" i="5"/>
  <c r="EG126" i="5"/>
  <c r="AK2" i="5"/>
  <c r="EH15" i="5"/>
  <c r="EH18" i="5"/>
  <c r="EG18" i="5"/>
  <c r="CU12" i="5"/>
  <c r="CU18" i="5"/>
  <c r="EH13" i="5"/>
  <c r="EG15" i="5"/>
  <c r="EH17" i="5"/>
  <c r="EG17" i="5"/>
  <c r="EH19" i="5"/>
  <c r="CU17" i="5"/>
  <c r="CU16" i="5"/>
  <c r="EH12" i="5"/>
  <c r="EG12" i="5"/>
  <c r="EH16" i="5"/>
  <c r="EH14" i="5"/>
  <c r="EH125" i="5"/>
  <c r="EH112" i="5"/>
  <c r="EH115" i="5"/>
  <c r="EG115" i="5"/>
  <c r="EH118" i="5"/>
  <c r="EG118" i="5"/>
  <c r="EH114" i="5"/>
  <c r="EG114" i="5"/>
  <c r="EH122" i="5"/>
  <c r="EH123" i="5"/>
  <c r="EG112" i="5"/>
  <c r="EH121" i="5"/>
  <c r="EH120" i="5"/>
  <c r="EG120" i="5"/>
  <c r="EH110" i="5"/>
  <c r="EG110" i="5"/>
  <c r="EH111" i="5"/>
  <c r="EG111" i="5"/>
  <c r="EH117" i="5"/>
  <c r="EH109" i="5"/>
  <c r="EG125" i="5"/>
  <c r="EH113" i="5"/>
  <c r="EH119" i="5"/>
  <c r="EG119" i="5"/>
  <c r="EG121" i="5"/>
  <c r="EH108" i="5"/>
  <c r="EG113" i="5"/>
  <c r="EH116" i="5"/>
  <c r="EH124" i="5"/>
  <c r="J56" i="3"/>
  <c r="H57" i="3"/>
  <c r="F58" i="3"/>
  <c r="J58" i="3"/>
  <c r="H59" i="3"/>
  <c r="F60" i="3"/>
  <c r="J60" i="3"/>
  <c r="H61" i="3"/>
  <c r="F62" i="3"/>
  <c r="J62" i="3"/>
  <c r="H63" i="3"/>
  <c r="F64" i="3"/>
  <c r="J64" i="3"/>
  <c r="H65" i="3"/>
  <c r="F66" i="3"/>
  <c r="J66" i="3"/>
  <c r="H67" i="3"/>
  <c r="F68" i="3"/>
  <c r="J68" i="3"/>
  <c r="H69" i="3"/>
  <c r="F70" i="3"/>
  <c r="J70" i="3"/>
  <c r="H71" i="3"/>
  <c r="F72" i="3"/>
  <c r="J72" i="3"/>
  <c r="H73" i="3"/>
  <c r="F74" i="3"/>
  <c r="J74" i="3"/>
  <c r="H75" i="3"/>
  <c r="F76" i="3"/>
  <c r="J76" i="3"/>
  <c r="H77" i="3"/>
  <c r="F78" i="3"/>
  <c r="J78" i="3"/>
  <c r="H79" i="3"/>
  <c r="F80" i="3"/>
  <c r="J80" i="3"/>
  <c r="H81" i="3"/>
  <c r="F82" i="3"/>
  <c r="J82" i="3"/>
  <c r="H83" i="3"/>
  <c r="F84" i="3"/>
  <c r="J84" i="3"/>
  <c r="H85" i="3"/>
  <c r="F86" i="3"/>
  <c r="J86" i="3"/>
  <c r="H87" i="3"/>
  <c r="F88" i="3"/>
  <c r="J88" i="3"/>
  <c r="H89" i="3"/>
  <c r="F90" i="3"/>
  <c r="J90" i="3"/>
  <c r="H91" i="3"/>
  <c r="F92" i="3"/>
  <c r="J92" i="3"/>
  <c r="H93" i="3"/>
  <c r="F94" i="3"/>
  <c r="J94" i="3"/>
  <c r="H95" i="3"/>
  <c r="F96" i="3"/>
  <c r="J96" i="3"/>
  <c r="H97" i="3"/>
  <c r="F98" i="3"/>
  <c r="J98" i="3"/>
  <c r="H99" i="3"/>
  <c r="F100" i="3"/>
  <c r="J100" i="3"/>
  <c r="H101" i="3"/>
  <c r="F102" i="3"/>
  <c r="J102" i="3"/>
  <c r="H103" i="3"/>
  <c r="F104" i="3"/>
  <c r="J104" i="3"/>
  <c r="H105" i="3"/>
  <c r="F106" i="3"/>
  <c r="J106" i="3"/>
  <c r="H107" i="3"/>
  <c r="F108" i="3"/>
  <c r="J108" i="3"/>
  <c r="H109" i="3"/>
  <c r="F110" i="3"/>
  <c r="J110" i="3"/>
  <c r="H111" i="3"/>
  <c r="F112" i="3"/>
  <c r="J112" i="3"/>
  <c r="H113" i="3"/>
  <c r="F114" i="3"/>
  <c r="J114" i="3"/>
  <c r="H115" i="3"/>
  <c r="F116" i="3"/>
  <c r="J116" i="3"/>
  <c r="H117" i="3"/>
  <c r="F118" i="3"/>
  <c r="J118" i="3"/>
  <c r="H119" i="3"/>
  <c r="F120" i="3"/>
  <c r="J120" i="3"/>
  <c r="H121" i="3"/>
  <c r="I57" i="3"/>
  <c r="H58" i="3"/>
  <c r="G59" i="3"/>
  <c r="G60" i="3"/>
  <c r="F61" i="3"/>
  <c r="E62" i="3"/>
  <c r="E63" i="3"/>
  <c r="J63" i="3"/>
  <c r="I64" i="3"/>
  <c r="I65" i="3"/>
  <c r="H66" i="3"/>
  <c r="G67" i="3"/>
  <c r="G68" i="3"/>
  <c r="F69" i="3"/>
  <c r="E70" i="3"/>
  <c r="E71" i="3"/>
  <c r="J71" i="3"/>
  <c r="I72" i="3"/>
  <c r="I73" i="3"/>
  <c r="H74" i="3"/>
  <c r="G75" i="3"/>
  <c r="G76" i="3"/>
  <c r="F77" i="3"/>
  <c r="E78" i="3"/>
  <c r="E79" i="3"/>
  <c r="J79" i="3"/>
  <c r="I80" i="3"/>
  <c r="I81" i="3"/>
  <c r="H82" i="3"/>
  <c r="G83" i="3"/>
  <c r="G84" i="3"/>
  <c r="F85" i="3"/>
  <c r="E86" i="3"/>
  <c r="E87" i="3"/>
  <c r="J87" i="3"/>
  <c r="I88" i="3"/>
  <c r="I89" i="3"/>
  <c r="H90" i="3"/>
  <c r="G91" i="3"/>
  <c r="G92" i="3"/>
  <c r="F93" i="3"/>
  <c r="E94" i="3"/>
  <c r="E95" i="3"/>
  <c r="J95" i="3"/>
  <c r="I96" i="3"/>
  <c r="I97" i="3"/>
  <c r="H98" i="3"/>
  <c r="G99" i="3"/>
  <c r="G100" i="3"/>
  <c r="F101" i="3"/>
  <c r="E102" i="3"/>
  <c r="E103" i="3"/>
  <c r="J103" i="3"/>
  <c r="I104" i="3"/>
  <c r="I105" i="3"/>
  <c r="H106" i="3"/>
  <c r="G107" i="3"/>
  <c r="G108" i="3"/>
  <c r="F109" i="3"/>
  <c r="E110" i="3"/>
  <c r="E111" i="3"/>
  <c r="J111" i="3"/>
  <c r="I112" i="3"/>
  <c r="I113" i="3"/>
  <c r="H114" i="3"/>
  <c r="G115" i="3"/>
  <c r="G116" i="3"/>
  <c r="F117" i="3"/>
  <c r="E118" i="3"/>
  <c r="E119" i="3"/>
  <c r="J119" i="3"/>
  <c r="I120" i="3"/>
  <c r="I121" i="3"/>
  <c r="G122" i="3"/>
  <c r="E123" i="3"/>
  <c r="I123" i="3"/>
  <c r="G124" i="3"/>
  <c r="E125" i="3"/>
  <c r="I125" i="3"/>
  <c r="G126" i="3"/>
  <c r="E127" i="3"/>
  <c r="I127" i="3"/>
  <c r="G128" i="3"/>
  <c r="E129" i="3"/>
  <c r="I129" i="3"/>
  <c r="G130" i="3"/>
  <c r="E131" i="3"/>
  <c r="I131" i="3"/>
  <c r="G132" i="3"/>
  <c r="E133" i="3"/>
  <c r="I133" i="3"/>
  <c r="G134" i="3"/>
  <c r="E135" i="3"/>
  <c r="I135" i="3"/>
  <c r="G136" i="3"/>
  <c r="E137" i="3"/>
  <c r="I137" i="3"/>
  <c r="G138" i="3"/>
  <c r="E139" i="3"/>
  <c r="I139" i="3"/>
  <c r="G140" i="3"/>
  <c r="E141" i="3"/>
  <c r="I141" i="3"/>
  <c r="G142" i="3"/>
  <c r="E143" i="3"/>
  <c r="I143" i="3"/>
  <c r="G144" i="3"/>
  <c r="E145" i="3"/>
  <c r="I145" i="3"/>
  <c r="G146" i="3"/>
  <c r="E147" i="3"/>
  <c r="I147" i="3"/>
  <c r="G148" i="3"/>
  <c r="E149" i="3"/>
  <c r="I149" i="3"/>
  <c r="G150" i="3"/>
  <c r="E151" i="3"/>
  <c r="I151" i="3"/>
  <c r="G152" i="3"/>
  <c r="E153" i="3"/>
  <c r="I153" i="3"/>
  <c r="G154" i="3"/>
  <c r="E155" i="3"/>
  <c r="I155" i="3"/>
  <c r="G156" i="3"/>
  <c r="E157" i="3"/>
  <c r="I157" i="3"/>
  <c r="G158" i="3"/>
  <c r="E159" i="3"/>
  <c r="I159" i="3"/>
  <c r="G160" i="3"/>
  <c r="E161" i="3"/>
  <c r="I161" i="3"/>
  <c r="G162" i="3"/>
  <c r="E163" i="3"/>
  <c r="I163" i="3"/>
  <c r="G164" i="3"/>
  <c r="E165" i="3"/>
  <c r="I165" i="3"/>
  <c r="G166" i="3"/>
  <c r="E167" i="3"/>
  <c r="I167" i="3"/>
  <c r="G168" i="3"/>
  <c r="E169" i="3"/>
  <c r="I169" i="3"/>
  <c r="G170" i="3"/>
  <c r="E171" i="3"/>
  <c r="I171" i="3"/>
  <c r="G172" i="3"/>
  <c r="E173" i="3"/>
  <c r="I173" i="3"/>
  <c r="G174" i="3"/>
  <c r="E175" i="3"/>
  <c r="I175" i="3"/>
  <c r="G176" i="3"/>
  <c r="J57" i="3"/>
  <c r="G61" i="3"/>
  <c r="E65" i="3"/>
  <c r="F67" i="3"/>
  <c r="I69" i="3"/>
  <c r="E72" i="3"/>
  <c r="G74" i="3"/>
  <c r="I76" i="3"/>
  <c r="G80" i="3"/>
  <c r="J83" i="3"/>
  <c r="G87" i="3"/>
  <c r="E91" i="3"/>
  <c r="I95" i="3"/>
  <c r="F99" i="3"/>
  <c r="I101" i="3"/>
  <c r="F105" i="3"/>
  <c r="I108" i="3"/>
  <c r="G112" i="3"/>
  <c r="J115" i="3"/>
  <c r="G119" i="3"/>
  <c r="H123" i="3"/>
  <c r="F126" i="3"/>
  <c r="J128" i="3"/>
  <c r="H131" i="3"/>
  <c r="F134" i="3"/>
  <c r="J136" i="3"/>
  <c r="H139" i="3"/>
  <c r="G141" i="3"/>
  <c r="E144" i="3"/>
  <c r="I146" i="3"/>
  <c r="F150" i="3"/>
  <c r="J152" i="3"/>
  <c r="H155" i="3"/>
  <c r="F158" i="3"/>
  <c r="J160" i="3"/>
  <c r="H164" i="3"/>
  <c r="F167" i="3"/>
  <c r="J169" i="3"/>
  <c r="G173" i="3"/>
  <c r="E176" i="3"/>
  <c r="F178" i="3"/>
  <c r="J180" i="3"/>
  <c r="J182" i="3"/>
  <c r="J184" i="3"/>
  <c r="H187" i="3"/>
  <c r="F190" i="3"/>
  <c r="F192" i="3"/>
  <c r="J194" i="3"/>
  <c r="J196" i="3"/>
  <c r="J198" i="3"/>
  <c r="H201" i="3"/>
  <c r="E57" i="3"/>
  <c r="E58" i="3"/>
  <c r="F59" i="3"/>
  <c r="H60" i="3"/>
  <c r="I61" i="3"/>
  <c r="I62" i="3"/>
  <c r="E64" i="3"/>
  <c r="F65" i="3"/>
  <c r="G66" i="3"/>
  <c r="I67" i="3"/>
  <c r="I68" i="3"/>
  <c r="J69" i="3"/>
  <c r="F71" i="3"/>
  <c r="G72" i="3"/>
  <c r="G73" i="3"/>
  <c r="I74" i="3"/>
  <c r="J75" i="3"/>
  <c r="E77" i="3"/>
  <c r="G78" i="3"/>
  <c r="G79" i="3"/>
  <c r="H80" i="3"/>
  <c r="J81" i="3"/>
  <c r="E83" i="3"/>
  <c r="E84" i="3"/>
  <c r="G85" i="3"/>
  <c r="H86" i="3"/>
  <c r="I87" i="3"/>
  <c r="E89" i="3"/>
  <c r="E90" i="3"/>
  <c r="F91" i="3"/>
  <c r="H92" i="3"/>
  <c r="I93" i="3"/>
  <c r="I94" i="3"/>
  <c r="E96" i="3"/>
  <c r="F97" i="3"/>
  <c r="G98" i="3"/>
  <c r="I99" i="3"/>
  <c r="I100" i="3"/>
  <c r="J101" i="3"/>
  <c r="F103" i="3"/>
  <c r="G104" i="3"/>
  <c r="G105" i="3"/>
  <c r="I106" i="3"/>
  <c r="J107" i="3"/>
  <c r="E109" i="3"/>
  <c r="G110" i="3"/>
  <c r="G111" i="3"/>
  <c r="H112" i="3"/>
  <c r="J113" i="3"/>
  <c r="E115" i="3"/>
  <c r="E116" i="3"/>
  <c r="G117" i="3"/>
  <c r="H118" i="3"/>
  <c r="I119" i="3"/>
  <c r="E121" i="3"/>
  <c r="E122" i="3"/>
  <c r="J122" i="3"/>
  <c r="J123" i="3"/>
  <c r="I124" i="3"/>
  <c r="H125" i="3"/>
  <c r="H126" i="3"/>
  <c r="G127" i="3"/>
  <c r="F128" i="3"/>
  <c r="F129" i="3"/>
  <c r="E130" i="3"/>
  <c r="J130" i="3"/>
  <c r="J131" i="3"/>
  <c r="I132" i="3"/>
  <c r="H133" i="3"/>
  <c r="H134" i="3"/>
  <c r="G135" i="3"/>
  <c r="F136" i="3"/>
  <c r="F137" i="3"/>
  <c r="E138" i="3"/>
  <c r="J138" i="3"/>
  <c r="J139" i="3"/>
  <c r="I140" i="3"/>
  <c r="H141" i="3"/>
  <c r="H142" i="3"/>
  <c r="G143" i="3"/>
  <c r="F144" i="3"/>
  <c r="F145" i="3"/>
  <c r="E146" i="3"/>
  <c r="J146" i="3"/>
  <c r="J147" i="3"/>
  <c r="I148" i="3"/>
  <c r="H149" i="3"/>
  <c r="H150" i="3"/>
  <c r="G151" i="3"/>
  <c r="F152" i="3"/>
  <c r="F153" i="3"/>
  <c r="E154" i="3"/>
  <c r="J154" i="3"/>
  <c r="J155" i="3"/>
  <c r="I156" i="3"/>
  <c r="H157" i="3"/>
  <c r="H158" i="3"/>
  <c r="G159" i="3"/>
  <c r="F160" i="3"/>
  <c r="F161" i="3"/>
  <c r="E162" i="3"/>
  <c r="J162" i="3"/>
  <c r="J163" i="3"/>
  <c r="I164" i="3"/>
  <c r="H165" i="3"/>
  <c r="H166" i="3"/>
  <c r="G167" i="3"/>
  <c r="F168" i="3"/>
  <c r="F169" i="3"/>
  <c r="E170" i="3"/>
  <c r="J170" i="3"/>
  <c r="J171" i="3"/>
  <c r="I172" i="3"/>
  <c r="H173" i="3"/>
  <c r="H174" i="3"/>
  <c r="G175" i="3"/>
  <c r="F176" i="3"/>
  <c r="E177" i="3"/>
  <c r="I177" i="3"/>
  <c r="G178" i="3"/>
  <c r="E179" i="3"/>
  <c r="I179" i="3"/>
  <c r="G180" i="3"/>
  <c r="E181" i="3"/>
  <c r="I181" i="3"/>
  <c r="G182" i="3"/>
  <c r="E183" i="3"/>
  <c r="I183" i="3"/>
  <c r="G184" i="3"/>
  <c r="E185" i="3"/>
  <c r="I185" i="3"/>
  <c r="G186" i="3"/>
  <c r="E187" i="3"/>
  <c r="I187" i="3"/>
  <c r="G188" i="3"/>
  <c r="E189" i="3"/>
  <c r="I189" i="3"/>
  <c r="G190" i="3"/>
  <c r="E191" i="3"/>
  <c r="I191" i="3"/>
  <c r="G192" i="3"/>
  <c r="E193" i="3"/>
  <c r="I193" i="3"/>
  <c r="G194" i="3"/>
  <c r="E195" i="3"/>
  <c r="I195" i="3"/>
  <c r="G196" i="3"/>
  <c r="E197" i="3"/>
  <c r="I197" i="3"/>
  <c r="G198" i="3"/>
  <c r="E199" i="3"/>
  <c r="I199" i="3"/>
  <c r="G200" i="3"/>
  <c r="E201" i="3"/>
  <c r="I201" i="3"/>
  <c r="F57" i="3"/>
  <c r="G58" i="3"/>
  <c r="I59" i="3"/>
  <c r="I60" i="3"/>
  <c r="J61" i="3"/>
  <c r="F63" i="3"/>
  <c r="G64" i="3"/>
  <c r="G65" i="3"/>
  <c r="I66" i="3"/>
  <c r="J67" i="3"/>
  <c r="E69" i="3"/>
  <c r="G70" i="3"/>
  <c r="G71" i="3"/>
  <c r="H72" i="3"/>
  <c r="J73" i="3"/>
  <c r="E75" i="3"/>
  <c r="E76" i="3"/>
  <c r="G77" i="3"/>
  <c r="H78" i="3"/>
  <c r="I79" i="3"/>
  <c r="E81" i="3"/>
  <c r="E82" i="3"/>
  <c r="F83" i="3"/>
  <c r="H84" i="3"/>
  <c r="I85" i="3"/>
  <c r="I86" i="3"/>
  <c r="E88" i="3"/>
  <c r="F89" i="3"/>
  <c r="G90" i="3"/>
  <c r="I91" i="3"/>
  <c r="I92" i="3"/>
  <c r="J93" i="3"/>
  <c r="F95" i="3"/>
  <c r="G96" i="3"/>
  <c r="G97" i="3"/>
  <c r="I98" i="3"/>
  <c r="J99" i="3"/>
  <c r="E101" i="3"/>
  <c r="G102" i="3"/>
  <c r="G103" i="3"/>
  <c r="H104" i="3"/>
  <c r="J105" i="3"/>
  <c r="E107" i="3"/>
  <c r="E108" i="3"/>
  <c r="G109" i="3"/>
  <c r="H110" i="3"/>
  <c r="I111" i="3"/>
  <c r="E113" i="3"/>
  <c r="E114" i="3"/>
  <c r="F115" i="3"/>
  <c r="H116" i="3"/>
  <c r="I117" i="3"/>
  <c r="I118" i="3"/>
  <c r="E120" i="3"/>
  <c r="F121" i="3"/>
  <c r="F122" i="3"/>
  <c r="F123" i="3"/>
  <c r="E124" i="3"/>
  <c r="J124" i="3"/>
  <c r="J125" i="3"/>
  <c r="I126" i="3"/>
  <c r="H127" i="3"/>
  <c r="H128" i="3"/>
  <c r="G129" i="3"/>
  <c r="F130" i="3"/>
  <c r="F131" i="3"/>
  <c r="E132" i="3"/>
  <c r="J132" i="3"/>
  <c r="J133" i="3"/>
  <c r="I134" i="3"/>
  <c r="H135" i="3"/>
  <c r="H136" i="3"/>
  <c r="G137" i="3"/>
  <c r="F138" i="3"/>
  <c r="F139" i="3"/>
  <c r="E140" i="3"/>
  <c r="J140" i="3"/>
  <c r="J141" i="3"/>
  <c r="I142" i="3"/>
  <c r="H143" i="3"/>
  <c r="H144" i="3"/>
  <c r="G145" i="3"/>
  <c r="F146" i="3"/>
  <c r="F147" i="3"/>
  <c r="E148" i="3"/>
  <c r="J148" i="3"/>
  <c r="J149" i="3"/>
  <c r="I150" i="3"/>
  <c r="H151" i="3"/>
  <c r="H152" i="3"/>
  <c r="G153" i="3"/>
  <c r="F154" i="3"/>
  <c r="F155" i="3"/>
  <c r="E156" i="3"/>
  <c r="J156" i="3"/>
  <c r="J157" i="3"/>
  <c r="I158" i="3"/>
  <c r="H159" i="3"/>
  <c r="H160" i="3"/>
  <c r="G161" i="3"/>
  <c r="F162" i="3"/>
  <c r="F163" i="3"/>
  <c r="E164" i="3"/>
  <c r="J164" i="3"/>
  <c r="J165" i="3"/>
  <c r="I166" i="3"/>
  <c r="H167" i="3"/>
  <c r="H168" i="3"/>
  <c r="G169" i="3"/>
  <c r="F170" i="3"/>
  <c r="F171" i="3"/>
  <c r="E172" i="3"/>
  <c r="J172" i="3"/>
  <c r="J173" i="3"/>
  <c r="I174" i="3"/>
  <c r="H175" i="3"/>
  <c r="H176" i="3"/>
  <c r="F177" i="3"/>
  <c r="J177" i="3"/>
  <c r="H178" i="3"/>
  <c r="F179" i="3"/>
  <c r="J179" i="3"/>
  <c r="H180" i="3"/>
  <c r="F181" i="3"/>
  <c r="J181" i="3"/>
  <c r="H182" i="3"/>
  <c r="F183" i="3"/>
  <c r="J183" i="3"/>
  <c r="H184" i="3"/>
  <c r="F185" i="3"/>
  <c r="J185" i="3"/>
  <c r="H186" i="3"/>
  <c r="F187" i="3"/>
  <c r="J187" i="3"/>
  <c r="H188" i="3"/>
  <c r="F189" i="3"/>
  <c r="J189" i="3"/>
  <c r="H190" i="3"/>
  <c r="F191" i="3"/>
  <c r="J191" i="3"/>
  <c r="H192" i="3"/>
  <c r="F193" i="3"/>
  <c r="J193" i="3"/>
  <c r="H194" i="3"/>
  <c r="F195" i="3"/>
  <c r="J195" i="3"/>
  <c r="H196" i="3"/>
  <c r="F197" i="3"/>
  <c r="J197" i="3"/>
  <c r="H198" i="3"/>
  <c r="F199" i="3"/>
  <c r="J199" i="3"/>
  <c r="H200" i="3"/>
  <c r="F201" i="3"/>
  <c r="J201" i="3"/>
  <c r="G57" i="3"/>
  <c r="I58" i="3"/>
  <c r="J59" i="3"/>
  <c r="E61" i="3"/>
  <c r="G62" i="3"/>
  <c r="G63" i="3"/>
  <c r="H64" i="3"/>
  <c r="J65" i="3"/>
  <c r="E67" i="3"/>
  <c r="E68" i="3"/>
  <c r="G69" i="3"/>
  <c r="H70" i="3"/>
  <c r="I71" i="3"/>
  <c r="E73" i="3"/>
  <c r="E74" i="3"/>
  <c r="F75" i="3"/>
  <c r="H76" i="3"/>
  <c r="I77" i="3"/>
  <c r="I78" i="3"/>
  <c r="E80" i="3"/>
  <c r="F81" i="3"/>
  <c r="G82" i="3"/>
  <c r="I83" i="3"/>
  <c r="I84" i="3"/>
  <c r="J85" i="3"/>
  <c r="F87" i="3"/>
  <c r="G88" i="3"/>
  <c r="G89" i="3"/>
  <c r="I90" i="3"/>
  <c r="J91" i="3"/>
  <c r="E93" i="3"/>
  <c r="G94" i="3"/>
  <c r="G95" i="3"/>
  <c r="H96" i="3"/>
  <c r="J97" i="3"/>
  <c r="E99" i="3"/>
  <c r="E100" i="3"/>
  <c r="G101" i="3"/>
  <c r="H102" i="3"/>
  <c r="I103" i="3"/>
  <c r="E105" i="3"/>
  <c r="E106" i="3"/>
  <c r="F107" i="3"/>
  <c r="H108" i="3"/>
  <c r="I109" i="3"/>
  <c r="I110" i="3"/>
  <c r="E112" i="3"/>
  <c r="F113" i="3"/>
  <c r="G114" i="3"/>
  <c r="I115" i="3"/>
  <c r="I116" i="3"/>
  <c r="J117" i="3"/>
  <c r="F119" i="3"/>
  <c r="G120" i="3"/>
  <c r="G121" i="3"/>
  <c r="H122" i="3"/>
  <c r="G123" i="3"/>
  <c r="F124" i="3"/>
  <c r="F125" i="3"/>
  <c r="E126" i="3"/>
  <c r="J126" i="3"/>
  <c r="J127" i="3"/>
  <c r="I128" i="3"/>
  <c r="H129" i="3"/>
  <c r="H130" i="3"/>
  <c r="G131" i="3"/>
  <c r="F132" i="3"/>
  <c r="F133" i="3"/>
  <c r="E134" i="3"/>
  <c r="J134" i="3"/>
  <c r="J135" i="3"/>
  <c r="I136" i="3"/>
  <c r="H137" i="3"/>
  <c r="H138" i="3"/>
  <c r="G139" i="3"/>
  <c r="F140" i="3"/>
  <c r="F141" i="3"/>
  <c r="E142" i="3"/>
  <c r="J142" i="3"/>
  <c r="J143" i="3"/>
  <c r="I144" i="3"/>
  <c r="H145" i="3"/>
  <c r="H146" i="3"/>
  <c r="G147" i="3"/>
  <c r="F148" i="3"/>
  <c r="F149" i="3"/>
  <c r="E150" i="3"/>
  <c r="J150" i="3"/>
  <c r="J151" i="3"/>
  <c r="I152" i="3"/>
  <c r="H153" i="3"/>
  <c r="H154" i="3"/>
  <c r="G155" i="3"/>
  <c r="F156" i="3"/>
  <c r="F157" i="3"/>
  <c r="E158" i="3"/>
  <c r="J158" i="3"/>
  <c r="J159" i="3"/>
  <c r="I160" i="3"/>
  <c r="H161" i="3"/>
  <c r="H162" i="3"/>
  <c r="G163" i="3"/>
  <c r="F164" i="3"/>
  <c r="F165" i="3"/>
  <c r="E166" i="3"/>
  <c r="J166" i="3"/>
  <c r="J167" i="3"/>
  <c r="I168" i="3"/>
  <c r="H169" i="3"/>
  <c r="H170" i="3"/>
  <c r="G171" i="3"/>
  <c r="F172" i="3"/>
  <c r="F173" i="3"/>
  <c r="E174" i="3"/>
  <c r="J174" i="3"/>
  <c r="J175" i="3"/>
  <c r="I176" i="3"/>
  <c r="G177" i="3"/>
  <c r="E178" i="3"/>
  <c r="I178" i="3"/>
  <c r="G179" i="3"/>
  <c r="E180" i="3"/>
  <c r="I180" i="3"/>
  <c r="G181" i="3"/>
  <c r="E182" i="3"/>
  <c r="I182" i="3"/>
  <c r="G183" i="3"/>
  <c r="E184" i="3"/>
  <c r="I184" i="3"/>
  <c r="G185" i="3"/>
  <c r="E186" i="3"/>
  <c r="I186" i="3"/>
  <c r="G187" i="3"/>
  <c r="E188" i="3"/>
  <c r="I188" i="3"/>
  <c r="G189" i="3"/>
  <c r="E190" i="3"/>
  <c r="I190" i="3"/>
  <c r="G191" i="3"/>
  <c r="E192" i="3"/>
  <c r="I192" i="3"/>
  <c r="G193" i="3"/>
  <c r="E194" i="3"/>
  <c r="I194" i="3"/>
  <c r="G195" i="3"/>
  <c r="E196" i="3"/>
  <c r="I196" i="3"/>
  <c r="G197" i="3"/>
  <c r="E198" i="3"/>
  <c r="I198" i="3"/>
  <c r="G199" i="3"/>
  <c r="E200" i="3"/>
  <c r="I200" i="3"/>
  <c r="G201" i="3"/>
  <c r="E59" i="3"/>
  <c r="E60" i="3"/>
  <c r="H62" i="3"/>
  <c r="I63" i="3"/>
  <c r="E66" i="3"/>
  <c r="H68" i="3"/>
  <c r="I70" i="3"/>
  <c r="F73" i="3"/>
  <c r="I75" i="3"/>
  <c r="J77" i="3"/>
  <c r="F79" i="3"/>
  <c r="G81" i="3"/>
  <c r="I82" i="3"/>
  <c r="E85" i="3"/>
  <c r="G86" i="3"/>
  <c r="H88" i="3"/>
  <c r="J89" i="3"/>
  <c r="E92" i="3"/>
  <c r="G93" i="3"/>
  <c r="H94" i="3"/>
  <c r="E97" i="3"/>
  <c r="E98" i="3"/>
  <c r="H100" i="3"/>
  <c r="I102" i="3"/>
  <c r="E104" i="3"/>
  <c r="G106" i="3"/>
  <c r="I107" i="3"/>
  <c r="J109" i="3"/>
  <c r="F111" i="3"/>
  <c r="G113" i="3"/>
  <c r="I114" i="3"/>
  <c r="E117" i="3"/>
  <c r="G118" i="3"/>
  <c r="H120" i="3"/>
  <c r="J121" i="3"/>
  <c r="I122" i="3"/>
  <c r="H124" i="3"/>
  <c r="G125" i="3"/>
  <c r="F127" i="3"/>
  <c r="E128" i="3"/>
  <c r="J129" i="3"/>
  <c r="I130" i="3"/>
  <c r="H132" i="3"/>
  <c r="G133" i="3"/>
  <c r="F135" i="3"/>
  <c r="E136" i="3"/>
  <c r="J137" i="3"/>
  <c r="I138" i="3"/>
  <c r="H140" i="3"/>
  <c r="F142" i="3"/>
  <c r="F143" i="3"/>
  <c r="J144" i="3"/>
  <c r="J145" i="3"/>
  <c r="H147" i="3"/>
  <c r="H148" i="3"/>
  <c r="G149" i="3"/>
  <c r="F151" i="3"/>
  <c r="E152" i="3"/>
  <c r="J153" i="3"/>
  <c r="I154" i="3"/>
  <c r="H156" i="3"/>
  <c r="G157" i="3"/>
  <c r="F159" i="3"/>
  <c r="E160" i="3"/>
  <c r="J161" i="3"/>
  <c r="I162" i="3"/>
  <c r="H163" i="3"/>
  <c r="G165" i="3"/>
  <c r="F166" i="3"/>
  <c r="E168" i="3"/>
  <c r="J168" i="3"/>
  <c r="I170" i="3"/>
  <c r="H171" i="3"/>
  <c r="H172" i="3"/>
  <c r="F174" i="3"/>
  <c r="F175" i="3"/>
  <c r="J176" i="3"/>
  <c r="H177" i="3"/>
  <c r="J178" i="3"/>
  <c r="H179" i="3"/>
  <c r="F180" i="3"/>
  <c r="H181" i="3"/>
  <c r="F182" i="3"/>
  <c r="H183" i="3"/>
  <c r="F184" i="3"/>
  <c r="H185" i="3"/>
  <c r="F186" i="3"/>
  <c r="J186" i="3"/>
  <c r="F188" i="3"/>
  <c r="J188" i="3"/>
  <c r="H189" i="3"/>
  <c r="J190" i="3"/>
  <c r="H191" i="3"/>
  <c r="J192" i="3"/>
  <c r="H193" i="3"/>
  <c r="F194" i="3"/>
  <c r="H195" i="3"/>
  <c r="F196" i="3"/>
  <c r="H197" i="3"/>
  <c r="F198" i="3"/>
  <c r="H199" i="3"/>
  <c r="F200" i="3"/>
  <c r="J200" i="3"/>
  <c r="AS65" i="5"/>
  <c r="BG65" i="5"/>
  <c r="BN65" i="5"/>
  <c r="BC79" i="5"/>
  <c r="BD79" i="5"/>
  <c r="AV79" i="5"/>
  <c r="AW79" i="5"/>
  <c r="AS88" i="5"/>
  <c r="AT88" i="5"/>
  <c r="BJ88" i="5"/>
  <c r="BC88" i="5"/>
  <c r="BG88" i="5"/>
  <c r="BH88" i="5"/>
  <c r="BN88" i="5"/>
  <c r="BD88" i="5"/>
  <c r="AV88" i="5"/>
  <c r="AW88" i="5"/>
  <c r="BC116" i="5"/>
  <c r="BD116" i="5"/>
  <c r="BG116" i="5"/>
  <c r="AS116" i="5"/>
  <c r="AV116" i="5"/>
  <c r="AW116" i="5"/>
  <c r="BJ116" i="5"/>
  <c r="BH116" i="5"/>
  <c r="AT116" i="5"/>
  <c r="BN116" i="5"/>
  <c r="AT128" i="5"/>
  <c r="BJ128" i="5"/>
  <c r="BN128" i="5"/>
  <c r="BG140" i="5"/>
  <c r="BC140" i="5"/>
  <c r="BD140" i="5"/>
  <c r="BD181" i="5"/>
  <c r="AV181" i="5"/>
  <c r="AW181" i="5"/>
  <c r="BN181" i="5"/>
  <c r="BG181" i="5"/>
  <c r="AT181" i="5"/>
  <c r="BC181" i="5"/>
  <c r="AS181" i="5"/>
  <c r="BJ181" i="5"/>
  <c r="BH181" i="5"/>
  <c r="BJ162" i="5"/>
  <c r="AV162" i="5"/>
  <c r="AW162" i="5"/>
  <c r="BC162" i="5"/>
  <c r="BD162" i="5"/>
  <c r="BG162" i="5"/>
  <c r="AS162" i="5"/>
  <c r="BH162" i="5"/>
  <c r="BN162" i="5"/>
  <c r="AT162" i="5"/>
  <c r="BG167" i="5"/>
  <c r="AT167" i="5"/>
  <c r="BD167" i="5"/>
  <c r="AV167" i="5"/>
  <c r="AW167" i="5"/>
  <c r="AT196" i="5"/>
  <c r="BD196" i="5"/>
  <c r="AV196" i="5"/>
  <c r="AW196" i="5"/>
  <c r="BH188" i="5"/>
  <c r="AV188" i="5"/>
  <c r="AW188" i="5"/>
  <c r="AT188" i="5"/>
  <c r="BJ188" i="5"/>
  <c r="AS188" i="5"/>
  <c r="BD188" i="5"/>
  <c r="BC188" i="5"/>
  <c r="BN188" i="5"/>
  <c r="BG188" i="5"/>
  <c r="AV63" i="5"/>
  <c r="AW63" i="5"/>
  <c r="AT63" i="5"/>
  <c r="BC63" i="5"/>
  <c r="BG63" i="5"/>
  <c r="BN63" i="5"/>
  <c r="BH63" i="5"/>
  <c r="AS63" i="5"/>
  <c r="BJ63" i="5"/>
  <c r="BD63" i="5"/>
  <c r="AT105" i="5"/>
  <c r="BC105" i="5"/>
  <c r="BH105" i="5"/>
  <c r="BN105" i="5"/>
  <c r="BG105" i="5"/>
  <c r="BH111" i="5"/>
  <c r="BJ111" i="5"/>
  <c r="AT111" i="5"/>
  <c r="BC111" i="5"/>
  <c r="BD137" i="5"/>
  <c r="BG137" i="5"/>
  <c r="AV137" i="5"/>
  <c r="AW137" i="5"/>
  <c r="BN137" i="5"/>
  <c r="BC137" i="5"/>
  <c r="BH137" i="5"/>
  <c r="AS137" i="5"/>
  <c r="BJ137" i="5"/>
  <c r="AT137" i="5"/>
  <c r="AS136" i="5"/>
  <c r="AV136" i="5"/>
  <c r="AW136" i="5"/>
  <c r="BD136" i="5"/>
  <c r="BJ136" i="5"/>
  <c r="BC136" i="5"/>
  <c r="BH136" i="5"/>
  <c r="BN136" i="5"/>
  <c r="BG136" i="5"/>
  <c r="AT136" i="5"/>
  <c r="AS138" i="5"/>
  <c r="AT138" i="5"/>
  <c r="BJ138" i="5"/>
  <c r="BD138" i="5"/>
  <c r="BH161" i="5"/>
  <c r="BD161" i="5"/>
  <c r="AV161" i="5"/>
  <c r="AW161" i="5"/>
  <c r="AV193" i="5"/>
  <c r="AW193" i="5"/>
  <c r="BH193" i="5"/>
  <c r="BJ193" i="5"/>
  <c r="BD193" i="5"/>
  <c r="AT193" i="5"/>
  <c r="BC193" i="5"/>
  <c r="AS193" i="5"/>
  <c r="BG193" i="5"/>
  <c r="BN193" i="5"/>
  <c r="AS195" i="5"/>
  <c r="AV195" i="5"/>
  <c r="AW195" i="5"/>
  <c r="BC195" i="5"/>
  <c r="BH195" i="5"/>
  <c r="BD195" i="5"/>
  <c r="BG195" i="5"/>
  <c r="BN195" i="5"/>
  <c r="BJ195" i="5"/>
  <c r="AT195" i="5"/>
  <c r="BH76" i="5"/>
  <c r="BG76" i="5"/>
  <c r="BN76" i="5"/>
  <c r="AS76" i="5"/>
  <c r="AS74" i="5"/>
  <c r="BJ74" i="5"/>
  <c r="BN74" i="5"/>
  <c r="BC74" i="5"/>
  <c r="AT78" i="5"/>
  <c r="AS78" i="5"/>
  <c r="AV78" i="5"/>
  <c r="AW78" i="5"/>
  <c r="BC78" i="5"/>
  <c r="BH78" i="5"/>
  <c r="BD78" i="5"/>
  <c r="BJ78" i="5"/>
  <c r="BG78" i="5"/>
  <c r="BN78" i="5"/>
  <c r="BN96" i="5"/>
  <c r="BG96" i="5"/>
  <c r="BH96" i="5"/>
  <c r="AT96" i="5"/>
  <c r="BC96" i="5"/>
  <c r="AV96" i="5"/>
  <c r="AW96" i="5"/>
  <c r="BD96" i="5"/>
  <c r="BJ96" i="5"/>
  <c r="AS96" i="5"/>
  <c r="BG129" i="5"/>
  <c r="AV129" i="5"/>
  <c r="AW129" i="5"/>
  <c r="BC129" i="5"/>
  <c r="BJ139" i="5"/>
  <c r="AT139" i="5"/>
  <c r="BN139" i="5"/>
  <c r="BD139" i="5"/>
  <c r="BH173" i="5"/>
  <c r="AS173" i="5"/>
  <c r="AT173" i="5"/>
  <c r="BJ173" i="5"/>
  <c r="BC173" i="5"/>
  <c r="AV173" i="5"/>
  <c r="AW173" i="5"/>
  <c r="BN173" i="5"/>
  <c r="BG173" i="5"/>
  <c r="BD173" i="5"/>
  <c r="BC176" i="5"/>
  <c r="BD176" i="5"/>
  <c r="AV176" i="5"/>
  <c r="AW176" i="5"/>
  <c r="BN176" i="5"/>
  <c r="AS176" i="5"/>
  <c r="BJ176" i="5"/>
  <c r="BG176" i="5"/>
  <c r="BH176" i="5"/>
  <c r="AT176" i="5"/>
  <c r="AS201" i="5"/>
  <c r="BG201" i="5"/>
  <c r="BN201" i="5"/>
  <c r="AT201" i="5"/>
  <c r="AV66" i="5"/>
  <c r="AW66" i="5"/>
  <c r="BJ66" i="5"/>
  <c r="BH66" i="5"/>
  <c r="AV85" i="5"/>
  <c r="AW85" i="5"/>
  <c r="AT85" i="5"/>
  <c r="BJ85" i="5"/>
  <c r="BC85" i="5"/>
  <c r="BD85" i="5"/>
  <c r="BN85" i="5"/>
  <c r="BG85" i="5"/>
  <c r="BH85" i="5"/>
  <c r="AS85" i="5"/>
  <c r="BN97" i="5"/>
  <c r="BG97" i="5"/>
  <c r="BH97" i="5"/>
  <c r="AS97" i="5"/>
  <c r="AV97" i="5"/>
  <c r="AW97" i="5"/>
  <c r="BD97" i="5"/>
  <c r="AT97" i="5"/>
  <c r="BJ97" i="5"/>
  <c r="BC97" i="5"/>
  <c r="BH98" i="5"/>
  <c r="AS98" i="5"/>
  <c r="BN98" i="5"/>
  <c r="BD98" i="5"/>
  <c r="AV117" i="5"/>
  <c r="AW117" i="5"/>
  <c r="BJ117" i="5"/>
  <c r="AT117" i="5"/>
  <c r="AS117" i="5"/>
  <c r="BN163" i="5"/>
  <c r="BG163" i="5"/>
  <c r="BC163" i="5"/>
  <c r="BD163" i="5"/>
  <c r="BH163" i="5"/>
  <c r="AV163" i="5"/>
  <c r="AW163" i="5"/>
  <c r="BJ163" i="5"/>
  <c r="AS163" i="5"/>
  <c r="AT163" i="5"/>
  <c r="BN166" i="5"/>
  <c r="BG166" i="5"/>
  <c r="BH166" i="5"/>
  <c r="AS166" i="5"/>
  <c r="AT166" i="5"/>
  <c r="BJ166" i="5"/>
  <c r="BC166" i="5"/>
  <c r="BD166" i="5"/>
  <c r="AV166" i="5"/>
  <c r="AW166" i="5"/>
  <c r="AV200" i="5"/>
  <c r="AW200" i="5"/>
  <c r="BG200" i="5"/>
  <c r="BJ200" i="5"/>
  <c r="BN200" i="5"/>
  <c r="BC200" i="5"/>
  <c r="BG64" i="5"/>
  <c r="AS64" i="5"/>
  <c r="AT64" i="5"/>
  <c r="AV89" i="5"/>
  <c r="AW89" i="5"/>
  <c r="BC89" i="5"/>
  <c r="BH89" i="5"/>
  <c r="BJ89" i="5"/>
  <c r="BG89" i="5"/>
  <c r="AS89" i="5"/>
  <c r="BD89" i="5"/>
  <c r="AT89" i="5"/>
  <c r="BN89" i="5"/>
  <c r="BH99" i="5"/>
  <c r="AV99" i="5"/>
  <c r="AW99" i="5"/>
  <c r="BJ99" i="5"/>
  <c r="BG99" i="5"/>
  <c r="BD99" i="5"/>
  <c r="AT99" i="5"/>
  <c r="BN99" i="5"/>
  <c r="AS99" i="5"/>
  <c r="BC99" i="5"/>
  <c r="BJ120" i="5"/>
  <c r="BC120" i="5"/>
  <c r="BH120" i="5"/>
  <c r="BG120" i="5"/>
  <c r="AS119" i="5"/>
  <c r="BN119" i="5"/>
  <c r="BH119" i="5"/>
  <c r="BJ149" i="5"/>
  <c r="BG149" i="5"/>
  <c r="AS149" i="5"/>
  <c r="AT149" i="5"/>
  <c r="BN149" i="5"/>
  <c r="AV149" i="5"/>
  <c r="AW149" i="5"/>
  <c r="BD149" i="5"/>
  <c r="BC149" i="5"/>
  <c r="BH149" i="5"/>
  <c r="BH145" i="5"/>
  <c r="AV145" i="5"/>
  <c r="AW145" i="5"/>
  <c r="BC145" i="5"/>
  <c r="BD145" i="5"/>
  <c r="BJ145" i="5"/>
  <c r="BN145" i="5"/>
  <c r="BG145" i="5"/>
  <c r="AT145" i="5"/>
  <c r="AS145" i="5"/>
  <c r="AV178" i="5"/>
  <c r="AW178" i="5"/>
  <c r="BJ178" i="5"/>
  <c r="BH178" i="5"/>
  <c r="AT178" i="5"/>
  <c r="BC178" i="5"/>
  <c r="BH194" i="5"/>
  <c r="AV194" i="5"/>
  <c r="AW194" i="5"/>
  <c r="BG194" i="5"/>
  <c r="BC194" i="5"/>
  <c r="AT183" i="5"/>
  <c r="BJ183" i="5"/>
  <c r="BH183" i="5"/>
  <c r="BD183" i="5"/>
  <c r="BN183" i="5"/>
  <c r="AS183" i="5"/>
  <c r="BC183" i="5"/>
  <c r="AV183" i="5"/>
  <c r="AW183" i="5"/>
  <c r="BG183" i="5"/>
  <c r="AV57" i="5"/>
  <c r="AW57" i="5"/>
  <c r="AS57" i="5"/>
  <c r="AT57" i="5"/>
  <c r="BC57" i="5"/>
  <c r="BG57" i="5"/>
  <c r="BN57" i="5"/>
  <c r="BH57" i="5"/>
  <c r="BJ57" i="5"/>
  <c r="BD57" i="5"/>
  <c r="BC71" i="5"/>
  <c r="BD71" i="5"/>
  <c r="AT71" i="5"/>
  <c r="BN71" i="5"/>
  <c r="AV71" i="5"/>
  <c r="AW71" i="5"/>
  <c r="BG80" i="5"/>
  <c r="BH80" i="5"/>
  <c r="AT80" i="5"/>
  <c r="BJ80" i="5"/>
  <c r="BD80" i="5"/>
  <c r="BC94" i="5"/>
  <c r="BN94" i="5"/>
  <c r="AT94" i="5"/>
  <c r="AV94" i="5"/>
  <c r="AW94" i="5"/>
  <c r="AS94" i="5"/>
  <c r="BD94" i="5"/>
  <c r="BH94" i="5"/>
  <c r="BG94" i="5"/>
  <c r="BJ94" i="5"/>
  <c r="BG112" i="5"/>
  <c r="BN112" i="5"/>
  <c r="BJ112" i="5"/>
  <c r="AS112" i="5"/>
  <c r="BH112" i="5"/>
  <c r="AV112" i="5"/>
  <c r="AW112" i="5"/>
  <c r="BC112" i="5"/>
  <c r="AT112" i="5"/>
  <c r="BD112" i="5"/>
  <c r="BG125" i="5"/>
  <c r="AS125" i="5"/>
  <c r="BC125" i="5"/>
  <c r="BJ177" i="5"/>
  <c r="BC177" i="5"/>
  <c r="AV174" i="5"/>
  <c r="AW174" i="5"/>
  <c r="AS174" i="5"/>
  <c r="AT174" i="5"/>
  <c r="BJ174" i="5"/>
  <c r="BC174" i="5"/>
  <c r="BD174" i="5"/>
  <c r="BN174" i="5"/>
  <c r="BG174" i="5"/>
  <c r="BH174" i="5"/>
  <c r="BG168" i="5"/>
  <c r="BH168" i="5"/>
  <c r="BC168" i="5"/>
  <c r="BD168" i="5"/>
  <c r="AV168" i="5"/>
  <c r="AW168" i="5"/>
  <c r="AS168" i="5"/>
  <c r="BJ168" i="5"/>
  <c r="BN168" i="5"/>
  <c r="AT168" i="5"/>
  <c r="BG54" i="5"/>
  <c r="BD54" i="5"/>
  <c r="BJ54" i="5"/>
  <c r="AV67" i="5"/>
  <c r="AW67" i="5"/>
  <c r="BD67" i="5"/>
  <c r="BG67" i="5"/>
  <c r="BN67" i="5"/>
  <c r="AT81" i="5"/>
  <c r="BJ81" i="5"/>
  <c r="BC81" i="5"/>
  <c r="BD81" i="5"/>
  <c r="BH81" i="5"/>
  <c r="BG81" i="5"/>
  <c r="AS81" i="5"/>
  <c r="BN81" i="5"/>
  <c r="AV81" i="5"/>
  <c r="AW81" i="5"/>
  <c r="AV109" i="5"/>
  <c r="AW109" i="5"/>
  <c r="BC109" i="5"/>
  <c r="BD109" i="5"/>
  <c r="BH109" i="5"/>
  <c r="BJ109" i="5"/>
  <c r="AS109" i="5"/>
  <c r="BG109" i="5"/>
  <c r="AT109" i="5"/>
  <c r="BN109" i="5"/>
  <c r="BH121" i="5"/>
  <c r="AV121" i="5"/>
  <c r="AW121" i="5"/>
  <c r="BN121" i="5"/>
  <c r="AS121" i="5"/>
  <c r="BD135" i="5"/>
  <c r="BH135" i="5"/>
  <c r="BG135" i="5"/>
  <c r="AT142" i="5"/>
  <c r="BD142" i="5"/>
  <c r="BH142" i="5"/>
  <c r="AS142" i="5"/>
  <c r="AV142" i="5"/>
  <c r="AW142" i="5"/>
  <c r="BN142" i="5"/>
  <c r="BC142" i="5"/>
  <c r="BG142" i="5"/>
  <c r="BJ142" i="5"/>
  <c r="BN156" i="5"/>
  <c r="BG156" i="5"/>
  <c r="AV156" i="5"/>
  <c r="AW156" i="5"/>
  <c r="AS156" i="5"/>
  <c r="AT156" i="5"/>
  <c r="BJ156" i="5"/>
  <c r="BC156" i="5"/>
  <c r="BH156" i="5"/>
  <c r="BD156" i="5"/>
  <c r="BN192" i="5"/>
  <c r="AV192" i="5"/>
  <c r="AW192" i="5"/>
  <c r="AT192" i="5"/>
  <c r="BC192" i="5"/>
  <c r="BG192" i="5"/>
  <c r="AS192" i="5"/>
  <c r="BC52" i="5"/>
  <c r="AV52" i="5"/>
  <c r="AW52" i="5"/>
  <c r="BG52" i="5"/>
  <c r="BH52" i="5"/>
  <c r="AS70" i="5"/>
  <c r="BD70" i="5"/>
  <c r="BC70" i="5"/>
  <c r="BH70" i="5"/>
  <c r="BJ70" i="5"/>
  <c r="BG70" i="5"/>
  <c r="AT70" i="5"/>
  <c r="BN70" i="5"/>
  <c r="AV70" i="5"/>
  <c r="AW70" i="5"/>
  <c r="BH68" i="5"/>
  <c r="BJ68" i="5"/>
  <c r="BG68" i="5"/>
  <c r="AT68" i="5"/>
  <c r="BN68" i="5"/>
  <c r="AS68" i="5"/>
  <c r="AV68" i="5"/>
  <c r="AW68" i="5"/>
  <c r="BC68" i="5"/>
  <c r="BD68" i="5"/>
  <c r="BG90" i="5"/>
  <c r="BC90" i="5"/>
  <c r="BH90" i="5"/>
  <c r="AV90" i="5"/>
  <c r="AW90" i="5"/>
  <c r="BG102" i="5"/>
  <c r="AT102" i="5"/>
  <c r="BJ102" i="5"/>
  <c r="AV102" i="5"/>
  <c r="AW102" i="5"/>
  <c r="BN102" i="5"/>
  <c r="AV124" i="5"/>
  <c r="AW124" i="5"/>
  <c r="BN124" i="5"/>
  <c r="BC124" i="5"/>
  <c r="BD124" i="5"/>
  <c r="AS124" i="5"/>
  <c r="BG124" i="5"/>
  <c r="BH124" i="5"/>
  <c r="AT124" i="5"/>
  <c r="BJ124" i="5"/>
  <c r="AS169" i="5"/>
  <c r="AT169" i="5"/>
  <c r="BJ169" i="5"/>
  <c r="BC169" i="5"/>
  <c r="AV169" i="5"/>
  <c r="AW169" i="5"/>
  <c r="BN169" i="5"/>
  <c r="BG169" i="5"/>
  <c r="BD169" i="5"/>
  <c r="BH169" i="5"/>
  <c r="BN182" i="5"/>
  <c r="BC182" i="5"/>
  <c r="BD182" i="5"/>
  <c r="BH189" i="5"/>
  <c r="BN189" i="5"/>
  <c r="BD189" i="5"/>
  <c r="AV189" i="5"/>
  <c r="AW189" i="5"/>
  <c r="BC58" i="5"/>
  <c r="BD58" i="5"/>
  <c r="BH58" i="5"/>
  <c r="BN58" i="5"/>
  <c r="BG58" i="5"/>
  <c r="AS58" i="5"/>
  <c r="BJ58" i="5"/>
  <c r="AV58" i="5"/>
  <c r="AW58" i="5"/>
  <c r="AT58" i="5"/>
  <c r="AV62" i="5"/>
  <c r="AW62" i="5"/>
  <c r="BN62" i="5"/>
  <c r="BG62" i="5"/>
  <c r="BC62" i="5"/>
  <c r="BD62" i="5"/>
  <c r="BJ62" i="5"/>
  <c r="BH62" i="5"/>
  <c r="AT62" i="5"/>
  <c r="AS62" i="5"/>
  <c r="BN93" i="5"/>
  <c r="AT93" i="5"/>
  <c r="AV93" i="5"/>
  <c r="AW93" i="5"/>
  <c r="AS101" i="5"/>
  <c r="BD101" i="5"/>
  <c r="BG101" i="5"/>
  <c r="AV118" i="5"/>
  <c r="AW118" i="5"/>
  <c r="AS118" i="5"/>
  <c r="AT118" i="5"/>
  <c r="BJ118" i="5"/>
  <c r="BC118" i="5"/>
  <c r="BD118" i="5"/>
  <c r="BN118" i="5"/>
  <c r="BH118" i="5"/>
  <c r="BG118" i="5"/>
  <c r="AS110" i="5"/>
  <c r="AT110" i="5"/>
  <c r="BJ110" i="5"/>
  <c r="AV110" i="5"/>
  <c r="AW110" i="5"/>
  <c r="BH110" i="5"/>
  <c r="BN110" i="5"/>
  <c r="BD110" i="5"/>
  <c r="BG110" i="5"/>
  <c r="BC110" i="5"/>
  <c r="BJ148" i="5"/>
  <c r="BD148" i="5"/>
  <c r="BN159" i="5"/>
  <c r="BD159" i="5"/>
  <c r="BH159" i="5"/>
  <c r="BC159" i="5"/>
  <c r="AT159" i="5"/>
  <c r="BD190" i="5"/>
  <c r="BJ190" i="5"/>
  <c r="BG190" i="5"/>
  <c r="BH190" i="5"/>
  <c r="AT190" i="5"/>
  <c r="BC190" i="5"/>
  <c r="BN190" i="5"/>
  <c r="AV190" i="5"/>
  <c r="AW190" i="5"/>
  <c r="AS190" i="5"/>
  <c r="AV197" i="5"/>
  <c r="AW197" i="5"/>
  <c r="BH197" i="5"/>
  <c r="BJ197" i="5"/>
  <c r="BD197" i="5"/>
  <c r="BN197" i="5"/>
  <c r="AT197" i="5"/>
  <c r="BG197" i="5"/>
  <c r="BC197" i="5"/>
  <c r="AS197" i="5"/>
  <c r="BN184" i="5"/>
  <c r="BH184" i="5"/>
  <c r="AS184" i="5"/>
  <c r="BD61" i="5"/>
  <c r="AV61" i="5"/>
  <c r="AW61" i="5"/>
  <c r="AT61" i="5"/>
  <c r="BG92" i="5"/>
  <c r="BH92" i="5"/>
  <c r="AV92" i="5"/>
  <c r="AW92" i="5"/>
  <c r="AT92" i="5"/>
  <c r="AS92" i="5"/>
  <c r="BN92" i="5"/>
  <c r="BC92" i="5"/>
  <c r="BJ92" i="5"/>
  <c r="BD92" i="5"/>
  <c r="AV108" i="5"/>
  <c r="AW108" i="5"/>
  <c r="BN108" i="5"/>
  <c r="BC108" i="5"/>
  <c r="BD108" i="5"/>
  <c r="AS108" i="5"/>
  <c r="AT108" i="5"/>
  <c r="BG108" i="5"/>
  <c r="BH108" i="5"/>
  <c r="BJ108" i="5"/>
  <c r="AV114" i="5"/>
  <c r="AW114" i="5"/>
  <c r="AS114" i="5"/>
  <c r="BD114" i="5"/>
  <c r="BH114" i="5"/>
  <c r="BC114" i="5"/>
  <c r="BN131" i="5"/>
  <c r="AS131" i="5"/>
  <c r="BC131" i="5"/>
  <c r="BD131" i="5"/>
  <c r="AV131" i="5"/>
  <c r="AW131" i="5"/>
  <c r="AT143" i="5"/>
  <c r="BJ143" i="5"/>
  <c r="BH143" i="5"/>
  <c r="AV143" i="5"/>
  <c r="AW143" i="5"/>
  <c r="BG143" i="5"/>
  <c r="BD143" i="5"/>
  <c r="BC143" i="5"/>
  <c r="AS143" i="5"/>
  <c r="BN143" i="5"/>
  <c r="AV157" i="5"/>
  <c r="AW157" i="5"/>
  <c r="AT157" i="5"/>
  <c r="BJ157" i="5"/>
  <c r="BC157" i="5"/>
  <c r="BD157" i="5"/>
  <c r="AS157" i="5"/>
  <c r="BN157" i="5"/>
  <c r="BG157" i="5"/>
  <c r="BH157" i="5"/>
  <c r="BD186" i="5"/>
  <c r="AS186" i="5"/>
  <c r="AV186" i="5"/>
  <c r="AW186" i="5"/>
  <c r="BN186" i="5"/>
  <c r="BG186" i="5"/>
  <c r="AT186" i="5"/>
  <c r="AS171" i="5"/>
  <c r="AV171" i="5"/>
  <c r="AW171" i="5"/>
  <c r="AT171" i="5"/>
  <c r="BG171" i="5"/>
  <c r="BN171" i="5"/>
  <c r="BD171" i="5"/>
  <c r="AV56" i="5"/>
  <c r="AW56" i="5"/>
  <c r="BN56" i="5"/>
  <c r="BG56" i="5"/>
  <c r="AS56" i="5"/>
  <c r="BC56" i="5"/>
  <c r="BH56" i="5"/>
  <c r="AT56" i="5"/>
  <c r="BD56" i="5"/>
  <c r="BJ56" i="5"/>
  <c r="BJ69" i="5"/>
  <c r="BG69" i="5"/>
  <c r="AT69" i="5"/>
  <c r="BN69" i="5"/>
  <c r="AV69" i="5"/>
  <c r="AW69" i="5"/>
  <c r="AS69" i="5"/>
  <c r="BD69" i="5"/>
  <c r="BC69" i="5"/>
  <c r="BH69" i="5"/>
  <c r="AV84" i="5"/>
  <c r="AW84" i="5"/>
  <c r="AS84" i="5"/>
  <c r="BJ84" i="5"/>
  <c r="BH84" i="5"/>
  <c r="BH82" i="5"/>
  <c r="AT82" i="5"/>
  <c r="AV82" i="5"/>
  <c r="AW82" i="5"/>
  <c r="BN82" i="5"/>
  <c r="BC82" i="5"/>
  <c r="BD133" i="5"/>
  <c r="BH133" i="5"/>
  <c r="BC133" i="5"/>
  <c r="AV133" i="5"/>
  <c r="AW133" i="5"/>
  <c r="BN133" i="5"/>
  <c r="BG133" i="5"/>
  <c r="AS133" i="5"/>
  <c r="AT133" i="5"/>
  <c r="BJ133" i="5"/>
  <c r="AT141" i="5"/>
  <c r="BJ141" i="5"/>
  <c r="BG141" i="5"/>
  <c r="AV141" i="5"/>
  <c r="AW141" i="5"/>
  <c r="BN141" i="5"/>
  <c r="AS141" i="5"/>
  <c r="BC141" i="5"/>
  <c r="BH141" i="5"/>
  <c r="BD141" i="5"/>
  <c r="BC147" i="5"/>
  <c r="AT147" i="5"/>
  <c r="BN147" i="5"/>
  <c r="BJ147" i="5"/>
  <c r="BG147" i="5"/>
  <c r="BJ134" i="5"/>
  <c r="BG134" i="5"/>
  <c r="AV134" i="5"/>
  <c r="AW134" i="5"/>
  <c r="BH134" i="5"/>
  <c r="BC134" i="5"/>
  <c r="AS179" i="5"/>
  <c r="BN179" i="5"/>
  <c r="BG179" i="5"/>
  <c r="BH179" i="5"/>
  <c r="BJ179" i="5"/>
  <c r="BD179" i="5"/>
  <c r="AV179" i="5"/>
  <c r="AW179" i="5"/>
  <c r="AT179" i="5"/>
  <c r="BC179" i="5"/>
  <c r="AS53" i="5"/>
  <c r="BD53" i="5"/>
  <c r="BC53" i="5"/>
  <c r="BH53" i="5"/>
  <c r="AT53" i="5"/>
  <c r="BN53" i="5"/>
  <c r="AV53" i="5"/>
  <c r="AW53" i="5"/>
  <c r="BJ53" i="5"/>
  <c r="BG53" i="5"/>
  <c r="AV73" i="5"/>
  <c r="AW73" i="5"/>
  <c r="BD73" i="5"/>
  <c r="BN73" i="5"/>
  <c r="BH73" i="5"/>
  <c r="AT73" i="5"/>
  <c r="BC73" i="5"/>
  <c r="AS103" i="5"/>
  <c r="AT103" i="5"/>
  <c r="AV103" i="5"/>
  <c r="AW103" i="5"/>
  <c r="BN103" i="5"/>
  <c r="BD95" i="5"/>
  <c r="BH95" i="5"/>
  <c r="BG95" i="5"/>
  <c r="AV95" i="5"/>
  <c r="AW95" i="5"/>
  <c r="BN95" i="5"/>
  <c r="BJ95" i="5"/>
  <c r="AS95" i="5"/>
  <c r="BC95" i="5"/>
  <c r="AT95" i="5"/>
  <c r="AS122" i="5"/>
  <c r="AT122" i="5"/>
  <c r="BJ122" i="5"/>
  <c r="BC122" i="5"/>
  <c r="BD122" i="5"/>
  <c r="BG122" i="5"/>
  <c r="BN122" i="5"/>
  <c r="AV122" i="5"/>
  <c r="AW122" i="5"/>
  <c r="BH122" i="5"/>
  <c r="BG127" i="5"/>
  <c r="BJ127" i="5"/>
  <c r="BH127" i="5"/>
  <c r="AV144" i="5"/>
  <c r="AW144" i="5"/>
  <c r="BJ144" i="5"/>
  <c r="BC144" i="5"/>
  <c r="BG144" i="5"/>
  <c r="AT144" i="5"/>
  <c r="BG164" i="5"/>
  <c r="BH164" i="5"/>
  <c r="AS164" i="5"/>
  <c r="AT164" i="5"/>
  <c r="BJ164" i="5"/>
  <c r="AV164" i="5"/>
  <c r="AW164" i="5"/>
  <c r="BN164" i="5"/>
  <c r="BD164" i="5"/>
  <c r="BC164" i="5"/>
  <c r="BG191" i="5"/>
  <c r="BN191" i="5"/>
  <c r="BJ191" i="5"/>
  <c r="AT191" i="5"/>
  <c r="AS191" i="5"/>
  <c r="AV191" i="5"/>
  <c r="AW191" i="5"/>
  <c r="BC191" i="5"/>
  <c r="BH191" i="5"/>
  <c r="BD191" i="5"/>
  <c r="BN59" i="5"/>
  <c r="AT59" i="5"/>
  <c r="BD59" i="5"/>
  <c r="AS59" i="5"/>
  <c r="BC59" i="5"/>
  <c r="BG77" i="5"/>
  <c r="BH77" i="5"/>
  <c r="AS77" i="5"/>
  <c r="AV77" i="5"/>
  <c r="AW77" i="5"/>
  <c r="BD77" i="5"/>
  <c r="BJ77" i="5"/>
  <c r="AS75" i="5"/>
  <c r="AT75" i="5"/>
  <c r="BJ75" i="5"/>
  <c r="BD75" i="5"/>
  <c r="BN75" i="5"/>
  <c r="BC75" i="5"/>
  <c r="BH75" i="5"/>
  <c r="AV75" i="5"/>
  <c r="AW75" i="5"/>
  <c r="BG75" i="5"/>
  <c r="AS106" i="5"/>
  <c r="AT106" i="5"/>
  <c r="BJ106" i="5"/>
  <c r="AV106" i="5"/>
  <c r="AW106" i="5"/>
  <c r="BD106" i="5"/>
  <c r="BN106" i="5"/>
  <c r="BC106" i="5"/>
  <c r="BH106" i="5"/>
  <c r="BG106" i="5"/>
  <c r="AT130" i="5"/>
  <c r="BH130" i="5"/>
  <c r="BG130" i="5"/>
  <c r="BC130" i="5"/>
  <c r="BJ130" i="5"/>
  <c r="BD155" i="5"/>
  <c r="BG155" i="5"/>
  <c r="AV155" i="5"/>
  <c r="AW155" i="5"/>
  <c r="BN155" i="5"/>
  <c r="AT155" i="5"/>
  <c r="AS155" i="5"/>
  <c r="AS165" i="5"/>
  <c r="AT165" i="5"/>
  <c r="BJ165" i="5"/>
  <c r="BC165" i="5"/>
  <c r="BH165" i="5"/>
  <c r="AV165" i="5"/>
  <c r="AW165" i="5"/>
  <c r="BG165" i="5"/>
  <c r="BD165" i="5"/>
  <c r="BN165" i="5"/>
  <c r="BN152" i="5"/>
  <c r="BG152" i="5"/>
  <c r="BH152" i="5"/>
  <c r="AS152" i="5"/>
  <c r="AT152" i="5"/>
  <c r="BJ152" i="5"/>
  <c r="BC152" i="5"/>
  <c r="BD152" i="5"/>
  <c r="AV152" i="5"/>
  <c r="AW152" i="5"/>
  <c r="BG172" i="5"/>
  <c r="BH172" i="5"/>
  <c r="BD172" i="5"/>
  <c r="AT172" i="5"/>
  <c r="AV172" i="5"/>
  <c r="AW172" i="5"/>
  <c r="BN172" i="5"/>
  <c r="AS172" i="5"/>
  <c r="BC160" i="5"/>
  <c r="BH160" i="5"/>
  <c r="AV160" i="5"/>
  <c r="AW160" i="5"/>
  <c r="BJ160" i="5"/>
  <c r="AS160" i="5"/>
  <c r="AS187" i="5"/>
  <c r="BH187" i="5"/>
  <c r="AV187" i="5"/>
  <c r="AW187" i="5"/>
  <c r="BD187" i="5"/>
  <c r="AT187" i="5"/>
  <c r="BJ187" i="5"/>
  <c r="BC187" i="5"/>
  <c r="BN187" i="5"/>
  <c r="BG187" i="5"/>
  <c r="BC55" i="5"/>
  <c r="BD55" i="5"/>
  <c r="AV55" i="5"/>
  <c r="AW55" i="5"/>
  <c r="BJ55" i="5"/>
  <c r="BH55" i="5"/>
  <c r="AT55" i="5"/>
  <c r="BN55" i="5"/>
  <c r="BG55" i="5"/>
  <c r="AS55" i="5"/>
  <c r="BN86" i="5"/>
  <c r="BC86" i="5"/>
  <c r="AS86" i="5"/>
  <c r="AT86" i="5"/>
  <c r="BG86" i="5"/>
  <c r="BH86" i="5"/>
  <c r="AT113" i="5"/>
  <c r="AS113" i="5"/>
  <c r="AV113" i="5"/>
  <c r="AW113" i="5"/>
  <c r="BH113" i="5"/>
  <c r="BN113" i="5"/>
  <c r="BG113" i="5"/>
  <c r="BJ113" i="5"/>
  <c r="BC113" i="5"/>
  <c r="AT126" i="5"/>
  <c r="BC126" i="5"/>
  <c r="AV126" i="5"/>
  <c r="AW126" i="5"/>
  <c r="BG126" i="5"/>
  <c r="BH126" i="5"/>
  <c r="BJ126" i="5"/>
  <c r="BD126" i="5"/>
  <c r="BN126" i="5"/>
  <c r="AS126" i="5"/>
  <c r="BH151" i="5"/>
  <c r="BD151" i="5"/>
  <c r="AT151" i="5"/>
  <c r="BN151" i="5"/>
  <c r="AS151" i="5"/>
  <c r="BC151" i="5"/>
  <c r="AV151" i="5"/>
  <c r="AW151" i="5"/>
  <c r="BJ151" i="5"/>
  <c r="BG151" i="5"/>
  <c r="BN153" i="5"/>
  <c r="BG153" i="5"/>
  <c r="BH153" i="5"/>
  <c r="AS153" i="5"/>
  <c r="AT153" i="5"/>
  <c r="BC153" i="5"/>
  <c r="BD153" i="5"/>
  <c r="BG158" i="5"/>
  <c r="BH158" i="5"/>
  <c r="BD158" i="5"/>
  <c r="AT158" i="5"/>
  <c r="AV158" i="5"/>
  <c r="AW158" i="5"/>
  <c r="BN158" i="5"/>
  <c r="BC158" i="5"/>
  <c r="AS175" i="5"/>
  <c r="AV175" i="5"/>
  <c r="AW175" i="5"/>
  <c r="BJ175" i="5"/>
  <c r="BD175" i="5"/>
  <c r="BN175" i="5"/>
  <c r="BH175" i="5"/>
  <c r="AT175" i="5"/>
  <c r="BG175" i="5"/>
  <c r="BC175" i="5"/>
  <c r="AS180" i="5"/>
  <c r="AT180" i="5"/>
  <c r="BJ180" i="5"/>
  <c r="AV180" i="5"/>
  <c r="AW180" i="5"/>
  <c r="BN180" i="5"/>
  <c r="BD180" i="5"/>
  <c r="BH180" i="5"/>
  <c r="BG180" i="5"/>
  <c r="BC180" i="5"/>
  <c r="AT60" i="5"/>
  <c r="BJ60" i="5"/>
  <c r="AV60" i="5"/>
  <c r="AW60" i="5"/>
  <c r="AS60" i="5"/>
  <c r="BC60" i="5"/>
  <c r="BN60" i="5"/>
  <c r="AV87" i="5"/>
  <c r="AW87" i="5"/>
  <c r="BG87" i="5"/>
  <c r="BD87" i="5"/>
  <c r="BH87" i="5"/>
  <c r="AT87" i="5"/>
  <c r="AS87" i="5"/>
  <c r="BC87" i="5"/>
  <c r="BD107" i="5"/>
  <c r="AV107" i="5"/>
  <c r="AW107" i="5"/>
  <c r="BN107" i="5"/>
  <c r="BG107" i="5"/>
  <c r="AT107" i="5"/>
  <c r="BC107" i="5"/>
  <c r="AS107" i="5"/>
  <c r="BJ107" i="5"/>
  <c r="BH107" i="5"/>
  <c r="BN100" i="5"/>
  <c r="BG100" i="5"/>
  <c r="BH100" i="5"/>
  <c r="AT100" i="5"/>
  <c r="BC100" i="5"/>
  <c r="AV100" i="5"/>
  <c r="AW100" i="5"/>
  <c r="AS100" i="5"/>
  <c r="BD100" i="5"/>
  <c r="BJ100" i="5"/>
  <c r="AV115" i="5"/>
  <c r="AW115" i="5"/>
  <c r="BJ115" i="5"/>
  <c r="BC115" i="5"/>
  <c r="BD115" i="5"/>
  <c r="BN115" i="5"/>
  <c r="BG115" i="5"/>
  <c r="BH115" i="5"/>
  <c r="AS115" i="5"/>
  <c r="BG132" i="5"/>
  <c r="BH132" i="5"/>
  <c r="BJ132" i="5"/>
  <c r="AT132" i="5"/>
  <c r="AV132" i="5"/>
  <c r="AW132" i="5"/>
  <c r="BD132" i="5"/>
  <c r="BC132" i="5"/>
  <c r="AV150" i="5"/>
  <c r="AW150" i="5"/>
  <c r="BN150" i="5"/>
  <c r="BC150" i="5"/>
  <c r="BD150" i="5"/>
  <c r="AS150" i="5"/>
  <c r="AT150" i="5"/>
  <c r="BJ150" i="5"/>
  <c r="BG150" i="5"/>
  <c r="BH150" i="5"/>
  <c r="AS170" i="5"/>
  <c r="AT170" i="5"/>
  <c r="BJ170" i="5"/>
  <c r="BC170" i="5"/>
  <c r="BD170" i="5"/>
  <c r="AV170" i="5"/>
  <c r="AW170" i="5"/>
  <c r="BG170" i="5"/>
  <c r="BN170" i="5"/>
  <c r="BH170" i="5"/>
  <c r="AS199" i="5"/>
  <c r="BJ199" i="5"/>
  <c r="BC199" i="5"/>
  <c r="BD199" i="5"/>
  <c r="BN199" i="5"/>
  <c r="AV199" i="5"/>
  <c r="AW199" i="5"/>
  <c r="AS72" i="5"/>
  <c r="AT72" i="5"/>
  <c r="BC72" i="5"/>
  <c r="AV72" i="5"/>
  <c r="AW72" i="5"/>
  <c r="BG72" i="5"/>
  <c r="BD72" i="5"/>
  <c r="BH72" i="5"/>
  <c r="BD83" i="5"/>
  <c r="BH83" i="5"/>
  <c r="AS83" i="5"/>
  <c r="AT83" i="5"/>
  <c r="BJ83" i="5"/>
  <c r="BC83" i="5"/>
  <c r="BN83" i="5"/>
  <c r="AV83" i="5"/>
  <c r="AW83" i="5"/>
  <c r="BG83" i="5"/>
  <c r="AV91" i="5"/>
  <c r="AW91" i="5"/>
  <c r="BN91" i="5"/>
  <c r="BG91" i="5"/>
  <c r="AS91" i="5"/>
  <c r="AT91" i="5"/>
  <c r="BD91" i="5"/>
  <c r="BC91" i="5"/>
  <c r="BH91" i="5"/>
  <c r="BJ91" i="5"/>
  <c r="AV104" i="5"/>
  <c r="AW104" i="5"/>
  <c r="AT104" i="5"/>
  <c r="BJ104" i="5"/>
  <c r="BC104" i="5"/>
  <c r="BN104" i="5"/>
  <c r="BH104" i="5"/>
  <c r="AV123" i="5"/>
  <c r="AW123" i="5"/>
  <c r="AS123" i="5"/>
  <c r="BJ123" i="5"/>
  <c r="BN123" i="5"/>
  <c r="BH123" i="5"/>
  <c r="AT123" i="5"/>
  <c r="BC123" i="5"/>
  <c r="BG146" i="5"/>
  <c r="BD146" i="5"/>
  <c r="BJ146" i="5"/>
  <c r="BC146" i="5"/>
  <c r="AT146" i="5"/>
  <c r="BH146" i="5"/>
  <c r="AS146" i="5"/>
  <c r="BN146" i="5"/>
  <c r="AV146" i="5"/>
  <c r="AW146" i="5"/>
  <c r="AV154" i="5"/>
  <c r="AW154" i="5"/>
  <c r="BN154" i="5"/>
  <c r="BC154" i="5"/>
  <c r="BD154" i="5"/>
  <c r="BG154" i="5"/>
  <c r="BH154" i="5"/>
  <c r="AT154" i="5"/>
  <c r="BJ154" i="5"/>
  <c r="AS154" i="5"/>
  <c r="AV185" i="5"/>
  <c r="AW185" i="5"/>
  <c r="BG185" i="5"/>
  <c r="AS185" i="5"/>
  <c r="BD185" i="5"/>
  <c r="BH185" i="5"/>
  <c r="BC185" i="5"/>
  <c r="BJ185" i="5"/>
  <c r="AS198" i="5"/>
  <c r="AV198" i="5"/>
  <c r="AW198" i="5"/>
  <c r="BH198" i="5"/>
  <c r="BD198" i="5"/>
  <c r="BG198" i="5"/>
  <c r="BJ198" i="5"/>
  <c r="AT198" i="5"/>
  <c r="BC198" i="5"/>
  <c r="BN198" i="5"/>
  <c r="EH9" i="5"/>
  <c r="EG9" i="5"/>
  <c r="EH8" i="5"/>
  <c r="EG8" i="5"/>
  <c r="EH6" i="5"/>
  <c r="EH7" i="5"/>
  <c r="EG7" i="5"/>
  <c r="CU6" i="5"/>
  <c r="EH11" i="5"/>
  <c r="EH10" i="5"/>
  <c r="EG10" i="5"/>
  <c r="CU9" i="5"/>
  <c r="CU4" i="5"/>
  <c r="EH2" i="5"/>
  <c r="EH4" i="5"/>
  <c r="EG4" i="5"/>
  <c r="EH3" i="5"/>
  <c r="EG3" i="5"/>
  <c r="EH5" i="5"/>
  <c r="EH31" i="5"/>
  <c r="EG31" i="5"/>
  <c r="EH38" i="5"/>
  <c r="EH30" i="5"/>
  <c r="EG30" i="5"/>
  <c r="EH29" i="5"/>
  <c r="EH25" i="5"/>
  <c r="EG25" i="5"/>
  <c r="EH22" i="5"/>
  <c r="EH35" i="5"/>
  <c r="EH34" i="5"/>
  <c r="EG34" i="5"/>
  <c r="EH27" i="5"/>
  <c r="EG27" i="5"/>
  <c r="EH26" i="5"/>
  <c r="EG26" i="5"/>
  <c r="EH24" i="5"/>
  <c r="EG24" i="5"/>
  <c r="EH21" i="5"/>
  <c r="EG21" i="5"/>
  <c r="EH23" i="5"/>
  <c r="EG23" i="5"/>
  <c r="EH33" i="5"/>
  <c r="EH37" i="5"/>
  <c r="EH36" i="5"/>
  <c r="EH32" i="5"/>
  <c r="EH28" i="5"/>
  <c r="EG28" i="5"/>
  <c r="CV36" i="5"/>
  <c r="CU29" i="5"/>
  <c r="CU26" i="5"/>
  <c r="CU27" i="5"/>
  <c r="CV29" i="5"/>
  <c r="CV25" i="5"/>
  <c r="CU21" i="5"/>
  <c r="CV24" i="5"/>
  <c r="CV27" i="5"/>
  <c r="CV38" i="5"/>
  <c r="CU30" i="5"/>
  <c r="CU22" i="5"/>
  <c r="CU32" i="5"/>
  <c r="CU25" i="5"/>
  <c r="CU35" i="5"/>
  <c r="CV23" i="5"/>
  <c r="CV33" i="5"/>
  <c r="CV21" i="5"/>
  <c r="CU38" i="5"/>
  <c r="CV26" i="5"/>
  <c r="CV28" i="5"/>
  <c r="CU31" i="5"/>
  <c r="CU36" i="5"/>
  <c r="CU34" i="5"/>
  <c r="CU33" i="5"/>
  <c r="CU24" i="5"/>
  <c r="CV37" i="5"/>
  <c r="CZ8" i="5"/>
  <c r="CV12" i="5"/>
  <c r="CV18" i="5"/>
  <c r="CU19" i="5"/>
  <c r="CU8" i="5"/>
  <c r="CV15" i="5"/>
  <c r="CV16" i="5"/>
  <c r="CV9" i="5"/>
  <c r="CV8" i="5"/>
  <c r="CV19" i="5"/>
  <c r="CU10" i="5"/>
  <c r="CU15" i="5"/>
  <c r="CV17" i="5"/>
  <c r="CU14" i="5"/>
  <c r="CV6" i="5"/>
  <c r="CV4" i="5"/>
  <c r="CU5" i="5"/>
  <c r="CV11" i="5"/>
  <c r="CV10" i="5"/>
  <c r="CV14" i="5"/>
  <c r="CU11" i="5"/>
  <c r="CV5" i="5"/>
  <c r="BR10" i="5"/>
  <c r="BD51" i="5"/>
  <c r="D4" i="5"/>
  <c r="BJ33" i="5"/>
  <c r="BJ35" i="5"/>
  <c r="BH43" i="5"/>
  <c r="AS36" i="5"/>
  <c r="BG49" i="5"/>
  <c r="BG40" i="5"/>
  <c r="AS50" i="5"/>
  <c r="BG35" i="5"/>
  <c r="AS51" i="5"/>
  <c r="BH50" i="5"/>
  <c r="BN51" i="5"/>
  <c r="AS43" i="5"/>
  <c r="BN25" i="5"/>
  <c r="BH45" i="5"/>
  <c r="BN43" i="5"/>
  <c r="BJ43" i="5"/>
  <c r="BK32" i="5"/>
  <c r="BK26" i="5"/>
  <c r="BK48" i="5"/>
  <c r="BK21" i="5"/>
  <c r="BK46" i="5"/>
  <c r="BK23" i="5"/>
  <c r="BK12" i="5"/>
  <c r="BK27" i="5"/>
  <c r="BK42" i="5"/>
  <c r="BK16" i="5"/>
  <c r="BK17" i="5"/>
  <c r="BK30" i="5"/>
  <c r="BK31" i="5"/>
  <c r="BK34" i="5"/>
  <c r="BK44" i="5"/>
  <c r="BK18" i="5"/>
  <c r="BK39" i="5"/>
  <c r="BK9" i="5"/>
  <c r="BK22" i="5"/>
  <c r="BK29" i="5"/>
  <c r="BG20" i="5"/>
  <c r="AT33" i="5"/>
  <c r="BK50" i="5"/>
  <c r="BK19" i="5"/>
  <c r="BK51" i="5"/>
  <c r="BK11" i="5"/>
  <c r="BK13" i="5"/>
  <c r="BG43" i="5"/>
  <c r="BC38" i="5"/>
  <c r="BK35" i="5"/>
  <c r="BK3" i="5"/>
  <c r="BN8" i="5"/>
  <c r="BK45" i="5"/>
  <c r="BK185" i="5"/>
  <c r="BK154" i="5"/>
  <c r="BK146" i="5"/>
  <c r="BK104" i="5"/>
  <c r="BK91" i="5"/>
  <c r="BK83" i="5"/>
  <c r="BK199" i="5"/>
  <c r="BK170" i="5"/>
  <c r="BK150" i="5"/>
  <c r="BK115" i="5"/>
  <c r="BK100" i="5"/>
  <c r="BK107" i="5"/>
  <c r="BK60" i="5"/>
  <c r="BK180" i="5"/>
  <c r="BK175" i="5"/>
  <c r="BK153" i="5"/>
  <c r="BK151" i="5"/>
  <c r="BK126" i="5"/>
  <c r="BK113" i="5"/>
  <c r="BK86" i="5"/>
  <c r="BK55" i="5"/>
  <c r="BK187" i="5"/>
  <c r="BK152" i="5"/>
  <c r="BK165" i="5"/>
  <c r="BK106" i="5"/>
  <c r="BK75" i="5"/>
  <c r="BK191" i="5"/>
  <c r="BK164" i="5"/>
  <c r="BK122" i="5"/>
  <c r="BK95" i="5"/>
  <c r="BK53" i="5"/>
  <c r="BK179" i="5"/>
  <c r="BK141" i="5"/>
  <c r="BK133" i="5"/>
  <c r="BK69" i="5"/>
  <c r="BK56" i="5"/>
  <c r="BK171" i="5"/>
  <c r="BK157" i="5"/>
  <c r="BK143" i="5"/>
  <c r="BK108" i="5"/>
  <c r="BK92" i="5"/>
  <c r="BK197" i="5"/>
  <c r="BK190" i="5"/>
  <c r="BK110" i="5"/>
  <c r="BK118" i="5"/>
  <c r="BK62" i="5"/>
  <c r="BK58" i="5"/>
  <c r="BK169" i="5"/>
  <c r="BK124" i="5"/>
  <c r="BK68" i="5"/>
  <c r="BK70" i="5"/>
  <c r="BK156" i="5"/>
  <c r="BK142" i="5"/>
  <c r="BK135" i="5"/>
  <c r="BK109" i="5"/>
  <c r="BK81" i="5"/>
  <c r="BK168" i="5"/>
  <c r="BK174" i="5"/>
  <c r="BK112" i="5"/>
  <c r="BK94" i="5"/>
  <c r="BK57" i="5"/>
  <c r="BK183" i="5"/>
  <c r="BK145" i="5"/>
  <c r="BK149" i="5"/>
  <c r="BK99" i="5"/>
  <c r="BK89" i="5"/>
  <c r="BK166" i="5"/>
  <c r="BK163" i="5"/>
  <c r="BK97" i="5"/>
  <c r="BK85" i="5"/>
  <c r="BK176" i="5"/>
  <c r="BK173" i="5"/>
  <c r="BK96" i="5"/>
  <c r="BK78" i="5"/>
  <c r="BK195" i="5"/>
  <c r="BK193" i="5"/>
  <c r="BK136" i="5"/>
  <c r="BK137" i="5"/>
  <c r="BK63" i="5"/>
  <c r="BK188" i="5"/>
  <c r="BK162" i="5"/>
  <c r="BK181" i="5"/>
  <c r="BK116" i="5"/>
  <c r="BK88" i="5"/>
  <c r="BK79" i="5"/>
  <c r="BK198" i="5"/>
  <c r="BN19" i="5"/>
  <c r="AS25" i="5"/>
  <c r="BN35" i="5"/>
  <c r="BG50" i="5"/>
  <c r="AS45" i="5"/>
  <c r="BJ51" i="5"/>
  <c r="BJ45" i="5"/>
  <c r="BG25" i="5"/>
  <c r="BH35" i="5"/>
  <c r="BG45" i="5"/>
  <c r="BC51" i="5"/>
  <c r="BC25" i="5"/>
  <c r="BK172" i="5"/>
  <c r="BC172" i="5"/>
  <c r="BK130" i="5"/>
  <c r="AS130" i="5"/>
  <c r="BN130" i="5"/>
  <c r="BD130" i="5"/>
  <c r="BK59" i="5"/>
  <c r="AV59" i="5"/>
  <c r="AW59" i="5"/>
  <c r="BH59" i="5"/>
  <c r="BG59" i="5"/>
  <c r="BK127" i="5"/>
  <c r="AS127" i="5"/>
  <c r="BD127" i="5"/>
  <c r="AV127" i="5"/>
  <c r="AW127" i="5"/>
  <c r="BK73" i="5"/>
  <c r="BJ73" i="5"/>
  <c r="BK147" i="5"/>
  <c r="BD147" i="5"/>
  <c r="AV147" i="5"/>
  <c r="AW147" i="5"/>
  <c r="BK84" i="5"/>
  <c r="BN84" i="5"/>
  <c r="BG84" i="5"/>
  <c r="BK186" i="5"/>
  <c r="BC186" i="5"/>
  <c r="BK114" i="5"/>
  <c r="BN114" i="5"/>
  <c r="AT114" i="5"/>
  <c r="BK184" i="5"/>
  <c r="BC184" i="5"/>
  <c r="BJ184" i="5"/>
  <c r="BK148" i="5"/>
  <c r="AT148" i="5"/>
  <c r="BN148" i="5"/>
  <c r="AV148" i="5"/>
  <c r="AW148" i="5"/>
  <c r="BK93" i="5"/>
  <c r="AS93" i="5"/>
  <c r="BD93" i="5"/>
  <c r="BH93" i="5"/>
  <c r="BK182" i="5"/>
  <c r="BH182" i="5"/>
  <c r="BJ182" i="5"/>
  <c r="BK90" i="5"/>
  <c r="AT90" i="5"/>
  <c r="BD90" i="5"/>
  <c r="BK192" i="5"/>
  <c r="BD192" i="5"/>
  <c r="BK121" i="5"/>
  <c r="BD121" i="5"/>
  <c r="BG121" i="5"/>
  <c r="BK54" i="5"/>
  <c r="BN54" i="5"/>
  <c r="BC54" i="5"/>
  <c r="BK125" i="5"/>
  <c r="BN125" i="5"/>
  <c r="BK71" i="5"/>
  <c r="BK178" i="5"/>
  <c r="AS178" i="5"/>
  <c r="BK120" i="5"/>
  <c r="AS120" i="5"/>
  <c r="BN120" i="5"/>
  <c r="AV120" i="5"/>
  <c r="AW120" i="5"/>
  <c r="BK200" i="5"/>
  <c r="AS200" i="5"/>
  <c r="BD200" i="5"/>
  <c r="BK98" i="5"/>
  <c r="BG98" i="5"/>
  <c r="AT98" i="5"/>
  <c r="BK201" i="5"/>
  <c r="BC201" i="5"/>
  <c r="BK129" i="5"/>
  <c r="BD129" i="5"/>
  <c r="BH129" i="5"/>
  <c r="BK76" i="5"/>
  <c r="BD76" i="5"/>
  <c r="BC76" i="5"/>
  <c r="BK138" i="5"/>
  <c r="BG138" i="5"/>
  <c r="BH138" i="5"/>
  <c r="BK105" i="5"/>
  <c r="BD105" i="5"/>
  <c r="BK167" i="5"/>
  <c r="BN167" i="5"/>
  <c r="BJ167" i="5"/>
  <c r="AS167" i="5"/>
  <c r="BK128" i="5"/>
  <c r="BD128" i="5"/>
  <c r="AV128" i="5"/>
  <c r="AW128" i="5"/>
  <c r="BK65" i="5"/>
  <c r="BH65" i="5"/>
  <c r="AT185" i="5"/>
  <c r="BN185" i="5"/>
  <c r="BG104" i="5"/>
  <c r="BD104" i="5"/>
  <c r="AS104" i="5"/>
  <c r="BH199" i="5"/>
  <c r="BG199" i="5"/>
  <c r="AT199" i="5"/>
  <c r="AT115" i="5"/>
  <c r="BH60" i="5"/>
  <c r="BD60" i="5"/>
  <c r="BG60" i="5"/>
  <c r="AV153" i="5"/>
  <c r="AW153" i="5"/>
  <c r="BJ153" i="5"/>
  <c r="BJ86" i="5"/>
  <c r="BD86" i="5"/>
  <c r="AV86" i="5"/>
  <c r="AW86" i="5"/>
  <c r="BJ172" i="5"/>
  <c r="AV130" i="5"/>
  <c r="AW130" i="5"/>
  <c r="BJ59" i="5"/>
  <c r="BN127" i="5"/>
  <c r="AT127" i="5"/>
  <c r="BC127" i="5"/>
  <c r="BG73" i="5"/>
  <c r="AS73" i="5"/>
  <c r="AS147" i="5"/>
  <c r="BH147" i="5"/>
  <c r="BC84" i="5"/>
  <c r="BD84" i="5"/>
  <c r="AT84" i="5"/>
  <c r="BH186" i="5"/>
  <c r="BJ186" i="5"/>
  <c r="BG114" i="5"/>
  <c r="BJ114" i="5"/>
  <c r="AV184" i="5"/>
  <c r="AW184" i="5"/>
  <c r="BD184" i="5"/>
  <c r="BH148" i="5"/>
  <c r="AS148" i="5"/>
  <c r="BJ93" i="5"/>
  <c r="BC93" i="5"/>
  <c r="BG182" i="5"/>
  <c r="AV182" i="5"/>
  <c r="AW182" i="5"/>
  <c r="AS90" i="5"/>
  <c r="BJ192" i="5"/>
  <c r="BC121" i="5"/>
  <c r="BJ121" i="5"/>
  <c r="AV54" i="5"/>
  <c r="AW54" i="5"/>
  <c r="AT125" i="5"/>
  <c r="BH125" i="5"/>
  <c r="BG71" i="5"/>
  <c r="BN178" i="5"/>
  <c r="BD120" i="5"/>
  <c r="AT200" i="5"/>
  <c r="BC98" i="5"/>
  <c r="AV201" i="5"/>
  <c r="AW201" i="5"/>
  <c r="AS129" i="5"/>
  <c r="BJ129" i="5"/>
  <c r="BJ76" i="5"/>
  <c r="BN138" i="5"/>
  <c r="AS105" i="5"/>
  <c r="AV105" i="5"/>
  <c r="AW105" i="5"/>
  <c r="BG128" i="5"/>
  <c r="BD65" i="5"/>
  <c r="AT65" i="5"/>
  <c r="AP5" i="5"/>
  <c r="AP4" i="5"/>
  <c r="AS8" i="5"/>
  <c r="BG37" i="5"/>
  <c r="AS13" i="5"/>
  <c r="BH41" i="5"/>
  <c r="BH38" i="5"/>
  <c r="BN49" i="5"/>
  <c r="BH3" i="5"/>
  <c r="BJ13" i="5"/>
  <c r="BJ41" i="5"/>
  <c r="BG13" i="5"/>
  <c r="AS41" i="5"/>
  <c r="AS40" i="5"/>
  <c r="BN38" i="5"/>
  <c r="BG36" i="5"/>
  <c r="BG33" i="5"/>
  <c r="BH8" i="5"/>
  <c r="AS37" i="5"/>
  <c r="AS3" i="5"/>
  <c r="BJ49" i="5"/>
  <c r="BJ3" i="5"/>
  <c r="BD37" i="5"/>
  <c r="AT38" i="5"/>
  <c r="BD40" i="5"/>
  <c r="BN13" i="5"/>
  <c r="BH13" i="5"/>
  <c r="BN40" i="5"/>
  <c r="AS38" i="5"/>
  <c r="BG38" i="5"/>
  <c r="AS49" i="5"/>
  <c r="BH49" i="5"/>
  <c r="BH36" i="5"/>
  <c r="BN33" i="5"/>
  <c r="BH33" i="5"/>
  <c r="BN37" i="5"/>
  <c r="BH37" i="5"/>
  <c r="BJ38" i="5"/>
  <c r="BJ36" i="5"/>
  <c r="BJ37" i="5"/>
  <c r="AT41" i="5"/>
  <c r="BC41" i="5"/>
  <c r="AT3" i="5"/>
  <c r="BC49" i="5"/>
  <c r="AT51" i="5"/>
  <c r="AS28" i="5"/>
  <c r="BK28" i="5"/>
  <c r="BH14" i="5"/>
  <c r="BK14" i="5"/>
  <c r="BH20" i="5"/>
  <c r="BK20" i="5"/>
  <c r="BK33" i="5"/>
  <c r="BK40" i="5"/>
  <c r="AT37" i="5"/>
  <c r="BK37" i="5"/>
  <c r="BK41" i="5"/>
  <c r="BD36" i="5"/>
  <c r="BK36" i="5"/>
  <c r="BN47" i="5"/>
  <c r="BK47" i="5"/>
  <c r="BD43" i="5"/>
  <c r="BK43" i="5"/>
  <c r="BK38" i="5"/>
  <c r="BD49" i="5"/>
  <c r="BK49" i="5"/>
  <c r="BG24" i="5"/>
  <c r="BK24" i="5"/>
  <c r="BK25" i="5"/>
  <c r="BJ8" i="5"/>
  <c r="BK8" i="5"/>
  <c r="BK123" i="5"/>
  <c r="BJ72" i="5"/>
  <c r="BK72" i="5"/>
  <c r="BK132" i="5"/>
  <c r="BN87" i="5"/>
  <c r="BK87" i="5"/>
  <c r="AS158" i="5"/>
  <c r="BK158" i="5"/>
  <c r="AT160" i="5"/>
  <c r="BK160" i="5"/>
  <c r="BK155" i="5"/>
  <c r="BK77" i="5"/>
  <c r="AS144" i="5"/>
  <c r="BK144" i="5"/>
  <c r="BJ103" i="5"/>
  <c r="BK103" i="5"/>
  <c r="AT134" i="5"/>
  <c r="BK134" i="5"/>
  <c r="BG82" i="5"/>
  <c r="BK82" i="5"/>
  <c r="BG131" i="5"/>
  <c r="BK131" i="5"/>
  <c r="BK61" i="5"/>
  <c r="BK159" i="5"/>
  <c r="BK101" i="5"/>
  <c r="AS189" i="5"/>
  <c r="BK189" i="5"/>
  <c r="BK102" i="5"/>
  <c r="BJ52" i="5"/>
  <c r="BK52" i="5"/>
  <c r="AT67" i="5"/>
  <c r="BK67" i="5"/>
  <c r="AS177" i="5"/>
  <c r="BK177" i="5"/>
  <c r="BK80" i="5"/>
  <c r="AS194" i="5"/>
  <c r="BK194" i="5"/>
  <c r="BC119" i="5"/>
  <c r="BK119" i="5"/>
  <c r="BH64" i="5"/>
  <c r="BK64" i="5"/>
  <c r="BK117" i="5"/>
  <c r="AS66" i="5"/>
  <c r="BK66" i="5"/>
  <c r="BC139" i="5"/>
  <c r="BK139" i="5"/>
  <c r="BK74" i="5"/>
  <c r="AS161" i="5"/>
  <c r="BK161" i="5"/>
  <c r="BD111" i="5"/>
  <c r="BK111" i="5"/>
  <c r="BK196" i="5"/>
  <c r="BK140" i="5"/>
  <c r="BN41" i="5"/>
  <c r="BG41" i="5"/>
  <c r="BH40" i="5"/>
  <c r="BN36" i="5"/>
  <c r="BJ40" i="5"/>
  <c r="AS33" i="5"/>
  <c r="BG8" i="5"/>
  <c r="BN3" i="5"/>
  <c r="BG3" i="5"/>
  <c r="BC3" i="5"/>
  <c r="BC13" i="5"/>
  <c r="EJ45" i="5"/>
  <c r="EG45" i="5"/>
  <c r="BG123" i="5"/>
  <c r="BD123" i="5"/>
  <c r="BN72" i="5"/>
  <c r="BN132" i="5"/>
  <c r="AS132" i="5"/>
  <c r="BJ87" i="5"/>
  <c r="BJ158" i="5"/>
  <c r="BD113" i="5"/>
  <c r="BG160" i="5"/>
  <c r="BC155" i="5"/>
  <c r="AT77" i="5"/>
  <c r="BD144" i="5"/>
  <c r="BH103" i="5"/>
  <c r="BD134" i="5"/>
  <c r="BD82" i="5"/>
  <c r="AS82" i="5"/>
  <c r="BJ171" i="5"/>
  <c r="BC171" i="5"/>
  <c r="BJ131" i="5"/>
  <c r="BH61" i="5"/>
  <c r="BH101" i="5"/>
  <c r="BJ189" i="5"/>
  <c r="BD52" i="5"/>
  <c r="BJ67" i="5"/>
  <c r="AV80" i="5"/>
  <c r="AW80" i="5"/>
  <c r="BD194" i="5"/>
  <c r="BJ119" i="5"/>
  <c r="BD64" i="5"/>
  <c r="BN117" i="5"/>
  <c r="BN66" i="5"/>
  <c r="AV74" i="5"/>
  <c r="AW74" i="5"/>
  <c r="AT161" i="5"/>
  <c r="BN111" i="5"/>
  <c r="BN196" i="5"/>
  <c r="BN140" i="5"/>
  <c r="BH79" i="5"/>
  <c r="BD160" i="5"/>
  <c r="BN160" i="5"/>
  <c r="BH155" i="5"/>
  <c r="BJ155" i="5"/>
  <c r="BN77" i="5"/>
  <c r="BC77" i="5"/>
  <c r="BN144" i="5"/>
  <c r="BH144" i="5"/>
  <c r="BC103" i="5"/>
  <c r="BG103" i="5"/>
  <c r="BD103" i="5"/>
  <c r="AS134" i="5"/>
  <c r="BN134" i="5"/>
  <c r="BJ82" i="5"/>
  <c r="BH171" i="5"/>
  <c r="BH131" i="5"/>
  <c r="AT131" i="5"/>
  <c r="BG61" i="5"/>
  <c r="BN61" i="5"/>
  <c r="BC61" i="5"/>
  <c r="BJ61" i="5"/>
  <c r="AS61" i="5"/>
  <c r="BG159" i="5"/>
  <c r="AS159" i="5"/>
  <c r="AV159" i="5"/>
  <c r="AW159" i="5"/>
  <c r="BJ159" i="5"/>
  <c r="AV101" i="5"/>
  <c r="AW101" i="5"/>
  <c r="BJ101" i="5"/>
  <c r="BC101" i="5"/>
  <c r="BN101" i="5"/>
  <c r="AT101" i="5"/>
  <c r="BG189" i="5"/>
  <c r="AT189" i="5"/>
  <c r="BC189" i="5"/>
  <c r="BH102" i="5"/>
  <c r="AS102" i="5"/>
  <c r="BC102" i="5"/>
  <c r="BD102" i="5"/>
  <c r="AT52" i="5"/>
  <c r="AS52" i="5"/>
  <c r="BN52" i="5"/>
  <c r="AV135" i="5"/>
  <c r="AW135" i="5"/>
  <c r="BJ135" i="5"/>
  <c r="BC135" i="5"/>
  <c r="AS135" i="5"/>
  <c r="BN135" i="5"/>
  <c r="AT135" i="5"/>
  <c r="BC67" i="5"/>
  <c r="AS67" i="5"/>
  <c r="BH67" i="5"/>
  <c r="AT177" i="5"/>
  <c r="BH177" i="5"/>
  <c r="BD177" i="5"/>
  <c r="BG177" i="5"/>
  <c r="AV177" i="5"/>
  <c r="AW177" i="5"/>
  <c r="BN177" i="5"/>
  <c r="BN80" i="5"/>
  <c r="BC80" i="5"/>
  <c r="AS80" i="5"/>
  <c r="BN194" i="5"/>
  <c r="BJ194" i="5"/>
  <c r="AT194" i="5"/>
  <c r="AV119" i="5"/>
  <c r="AW119" i="5"/>
  <c r="AT119" i="5"/>
  <c r="BD119" i="5"/>
  <c r="BG119" i="5"/>
  <c r="BN64" i="5"/>
  <c r="AV64" i="5"/>
  <c r="AW64" i="5"/>
  <c r="BJ64" i="5"/>
  <c r="BC64" i="5"/>
  <c r="BG117" i="5"/>
  <c r="BC117" i="5"/>
  <c r="BH117" i="5"/>
  <c r="BD117" i="5"/>
  <c r="AT66" i="5"/>
  <c r="BG66" i="5"/>
  <c r="BC66" i="5"/>
  <c r="BD66" i="5"/>
  <c r="BG139" i="5"/>
  <c r="AS139" i="5"/>
  <c r="BH139" i="5"/>
  <c r="AV139" i="5"/>
  <c r="AW139" i="5"/>
  <c r="AT74" i="5"/>
  <c r="BH74" i="5"/>
  <c r="BG74" i="5"/>
  <c r="BD74" i="5"/>
  <c r="BC161" i="5"/>
  <c r="BN161" i="5"/>
  <c r="BJ161" i="5"/>
  <c r="BG161" i="5"/>
  <c r="AS111" i="5"/>
  <c r="AV111" i="5"/>
  <c r="AW111" i="5"/>
  <c r="BG111" i="5"/>
  <c r="BJ196" i="5"/>
  <c r="BG196" i="5"/>
  <c r="BH196" i="5"/>
  <c r="BC196" i="5"/>
  <c r="AS196" i="5"/>
  <c r="BH140" i="5"/>
  <c r="AS140" i="5"/>
  <c r="AT140" i="5"/>
  <c r="BJ140" i="5"/>
  <c r="AV140" i="5"/>
  <c r="AW140" i="5"/>
  <c r="BJ79" i="5"/>
  <c r="BG79" i="5"/>
  <c r="AT79" i="5"/>
  <c r="BN79" i="5"/>
  <c r="AS79" i="5"/>
  <c r="BG184" i="5"/>
  <c r="AT184" i="5"/>
  <c r="BC148" i="5"/>
  <c r="BG148" i="5"/>
  <c r="BG93" i="5"/>
  <c r="AT182" i="5"/>
  <c r="AS182" i="5"/>
  <c r="BJ90" i="5"/>
  <c r="BN90" i="5"/>
  <c r="BH192" i="5"/>
  <c r="AT121" i="5"/>
  <c r="BH54" i="5"/>
  <c r="AS54" i="5"/>
  <c r="AT54" i="5"/>
  <c r="AV125" i="5"/>
  <c r="AW125" i="5"/>
  <c r="BJ125" i="5"/>
  <c r="BD125" i="5"/>
  <c r="AS71" i="5"/>
  <c r="BH71" i="5"/>
  <c r="BJ71" i="5"/>
  <c r="BD178" i="5"/>
  <c r="BG178" i="5"/>
  <c r="AT120" i="5"/>
  <c r="BH200" i="5"/>
  <c r="BJ98" i="5"/>
  <c r="AV98" i="5"/>
  <c r="AW98" i="5"/>
  <c r="BH201" i="5"/>
  <c r="BD201" i="5"/>
  <c r="BJ201" i="5"/>
  <c r="AT129" i="5"/>
  <c r="BN129" i="5"/>
  <c r="AV76" i="5"/>
  <c r="AW76" i="5"/>
  <c r="AT76" i="5"/>
  <c r="AV138" i="5"/>
  <c r="AW138" i="5"/>
  <c r="BC138" i="5"/>
  <c r="BJ105" i="5"/>
  <c r="BH167" i="5"/>
  <c r="BC167" i="5"/>
  <c r="BC128" i="5"/>
  <c r="BH128" i="5"/>
  <c r="AS128" i="5"/>
  <c r="BJ65" i="5"/>
  <c r="AV65" i="5"/>
  <c r="AW65" i="5"/>
  <c r="BC65" i="5"/>
  <c r="EJ43" i="5"/>
  <c r="EJ55" i="5"/>
  <c r="EJ52" i="5"/>
  <c r="EJ54" i="5"/>
  <c r="EJ51" i="5"/>
  <c r="EJ41" i="5"/>
  <c r="EJ49" i="5"/>
  <c r="EJ40" i="5"/>
  <c r="EJ46" i="5"/>
  <c r="EJ53" i="5"/>
  <c r="EJ56" i="5"/>
  <c r="EJ48" i="5"/>
  <c r="EJ42" i="5"/>
  <c r="EJ57" i="5"/>
  <c r="EJ50" i="5"/>
  <c r="EJ47" i="5"/>
  <c r="EJ44" i="5"/>
  <c r="AT4" i="5"/>
  <c r="AT14" i="5"/>
  <c r="AV50" i="5"/>
  <c r="AW50" i="5"/>
  <c r="AV43" i="5"/>
  <c r="AW43" i="5"/>
  <c r="AV40" i="5"/>
  <c r="AW40" i="5"/>
  <c r="AV41" i="5"/>
  <c r="AW41" i="5"/>
  <c r="AV36" i="5"/>
  <c r="AW36" i="5"/>
  <c r="AV38" i="5"/>
  <c r="AW38" i="5"/>
  <c r="AV49" i="5"/>
  <c r="AW49" i="5"/>
  <c r="BC20" i="5"/>
  <c r="AV19" i="5"/>
  <c r="AW19" i="5"/>
  <c r="AV47" i="5"/>
  <c r="AW47" i="5"/>
  <c r="BD27" i="5"/>
  <c r="AV33" i="5"/>
  <c r="AW33" i="5"/>
  <c r="AV37" i="5"/>
  <c r="AW37" i="5"/>
  <c r="AV13" i="5"/>
  <c r="AW13" i="5"/>
  <c r="AV3" i="5"/>
  <c r="AW3" i="5"/>
  <c r="BC45" i="5"/>
  <c r="BJ24" i="5"/>
  <c r="AT19" i="5"/>
  <c r="AS24" i="5"/>
  <c r="AS4" i="5"/>
  <c r="BN20" i="5"/>
  <c r="AS11" i="5"/>
  <c r="BD19" i="5"/>
  <c r="BH19" i="5"/>
  <c r="AS20" i="5"/>
  <c r="BH11" i="5"/>
  <c r="BJ20" i="5"/>
  <c r="BD20" i="5"/>
  <c r="BD3" i="5"/>
  <c r="BC33" i="5"/>
  <c r="BC37" i="5"/>
  <c r="AT13" i="5"/>
  <c r="AT8" i="5"/>
  <c r="BH47" i="5"/>
  <c r="BG51" i="5"/>
  <c r="BH25" i="5"/>
  <c r="BH24" i="5"/>
  <c r="AS35" i="5"/>
  <c r="BN50" i="5"/>
  <c r="AS19" i="5"/>
  <c r="BG19" i="5"/>
  <c r="BN45" i="5"/>
  <c r="BJ25" i="5"/>
  <c r="BJ50" i="5"/>
  <c r="BJ19" i="5"/>
  <c r="BJ11" i="5"/>
  <c r="BD25" i="5"/>
  <c r="BC35" i="5"/>
  <c r="BD11" i="5"/>
  <c r="AV45" i="5"/>
  <c r="AW45" i="5"/>
  <c r="EJ127" i="5"/>
  <c r="AT47" i="5"/>
  <c r="BD35" i="5"/>
  <c r="AV25" i="5"/>
  <c r="AW25" i="5"/>
  <c r="EJ126" i="5"/>
  <c r="BC43" i="5"/>
  <c r="BC19" i="5"/>
  <c r="AT43" i="5"/>
  <c r="AT25" i="5"/>
  <c r="AT24" i="5"/>
  <c r="AT45" i="5"/>
  <c r="AV20" i="5"/>
  <c r="AW20" i="5"/>
  <c r="AT20" i="5"/>
  <c r="BD47" i="5"/>
  <c r="AT50" i="5"/>
  <c r="BD8" i="5"/>
  <c r="AT35" i="5"/>
  <c r="BD45" i="5"/>
  <c r="BC8" i="5"/>
  <c r="BD38" i="5"/>
  <c r="AT49" i="5"/>
  <c r="BC36" i="5"/>
  <c r="EJ15" i="5"/>
  <c r="BD33" i="5"/>
  <c r="BC24" i="5"/>
  <c r="AT36" i="5"/>
  <c r="EJ18" i="5"/>
  <c r="BD13" i="5"/>
  <c r="AT40" i="5"/>
  <c r="BC50" i="5"/>
  <c r="BC40" i="5"/>
  <c r="EG2" i="5"/>
  <c r="EJ19" i="5"/>
  <c r="EJ13" i="5"/>
  <c r="EG19" i="5"/>
  <c r="EG13" i="5"/>
  <c r="EJ16" i="5"/>
  <c r="EJ17" i="5"/>
  <c r="EJ14" i="5"/>
  <c r="EJ12" i="5"/>
  <c r="EG16" i="5"/>
  <c r="EG14" i="5"/>
  <c r="AT11" i="5"/>
  <c r="AV8" i="5"/>
  <c r="AW8" i="5"/>
  <c r="BD41" i="5"/>
  <c r="AV35" i="5"/>
  <c r="AW35" i="5"/>
  <c r="AV51" i="5"/>
  <c r="AW51" i="5"/>
  <c r="AV24" i="5"/>
  <c r="AW24" i="5"/>
  <c r="EJ124" i="5"/>
  <c r="EJ117" i="5"/>
  <c r="EJ122" i="5"/>
  <c r="EJ119" i="5"/>
  <c r="EG124" i="5"/>
  <c r="EJ111" i="5"/>
  <c r="EJ121" i="5"/>
  <c r="EJ118" i="5"/>
  <c r="EJ115" i="5"/>
  <c r="EJ125" i="5"/>
  <c r="BD24" i="5"/>
  <c r="EJ116" i="5"/>
  <c r="EJ109" i="5"/>
  <c r="EJ110" i="5"/>
  <c r="EG117" i="5"/>
  <c r="EG109" i="5"/>
  <c r="AS47" i="5"/>
  <c r="BG47" i="5"/>
  <c r="BH51" i="5"/>
  <c r="BN24" i="5"/>
  <c r="BN11" i="5"/>
  <c r="BG11" i="5"/>
  <c r="BJ47" i="5"/>
  <c r="BD50" i="5"/>
  <c r="BC11" i="5"/>
  <c r="BC47" i="5"/>
  <c r="EG116" i="5"/>
  <c r="EJ108" i="5"/>
  <c r="EG108" i="5"/>
  <c r="EJ113" i="5"/>
  <c r="EG122" i="5"/>
  <c r="EJ120" i="5"/>
  <c r="EJ123" i="5"/>
  <c r="EJ114" i="5"/>
  <c r="EG123" i="5"/>
  <c r="EJ112" i="5"/>
  <c r="AV11" i="5"/>
  <c r="AW11" i="5"/>
  <c r="CF13" i="5"/>
  <c r="CF12" i="5"/>
  <c r="EJ37" i="5"/>
  <c r="EJ3" i="5"/>
  <c r="EJ4" i="5"/>
  <c r="EJ2" i="5"/>
  <c r="EJ10" i="5"/>
  <c r="EJ11" i="5"/>
  <c r="EJ7" i="5"/>
  <c r="EJ6" i="5"/>
  <c r="EG11" i="5"/>
  <c r="EG6" i="5"/>
  <c r="EJ9" i="5"/>
  <c r="EJ5" i="5"/>
  <c r="EJ8" i="5"/>
  <c r="EG5" i="5"/>
  <c r="EJ28" i="5"/>
  <c r="EJ32" i="5"/>
  <c r="EJ36" i="5"/>
  <c r="EJ33" i="5"/>
  <c r="EJ23" i="5"/>
  <c r="EJ24" i="5"/>
  <c r="EJ27" i="5"/>
  <c r="EJ34" i="5"/>
  <c r="EG36" i="5"/>
  <c r="EJ25" i="5"/>
  <c r="EJ30" i="5"/>
  <c r="EG33" i="5"/>
  <c r="EJ38" i="5"/>
  <c r="EJ31" i="5"/>
  <c r="EG38" i="5"/>
  <c r="EG37" i="5"/>
  <c r="EJ21" i="5"/>
  <c r="EJ26" i="5"/>
  <c r="EJ35" i="5"/>
  <c r="EJ22" i="5"/>
  <c r="EJ29" i="5"/>
  <c r="EG35" i="5"/>
  <c r="EG29" i="5"/>
  <c r="EG32" i="5"/>
  <c r="EG22" i="5"/>
  <c r="AT12" i="5"/>
  <c r="AV12" i="5"/>
  <c r="AW12" i="5"/>
  <c r="AV27" i="5"/>
  <c r="AW27" i="5"/>
  <c r="AV17" i="5"/>
  <c r="AW17" i="5"/>
  <c r="AV44" i="5"/>
  <c r="AW44" i="5"/>
  <c r="AV22" i="5"/>
  <c r="AW22" i="5"/>
  <c r="BG22" i="5"/>
  <c r="BJ22" i="5"/>
  <c r="AV28" i="5"/>
  <c r="AW28" i="5"/>
  <c r="AV14" i="5"/>
  <c r="AW14" i="5"/>
  <c r="AV30" i="5"/>
  <c r="AW30" i="5"/>
  <c r="BC18" i="5"/>
  <c r="AV18" i="5"/>
  <c r="AW18" i="5"/>
  <c r="AT10" i="5"/>
  <c r="AV48" i="5"/>
  <c r="AW48" i="5"/>
  <c r="AV46" i="5"/>
  <c r="AW46" i="5"/>
  <c r="AV42" i="5"/>
  <c r="AW42" i="5"/>
  <c r="AV31" i="5"/>
  <c r="AW31" i="5"/>
  <c r="BD39" i="5"/>
  <c r="AV39" i="5"/>
  <c r="AW39" i="5"/>
  <c r="AV32" i="5"/>
  <c r="AW32" i="5"/>
  <c r="AV23" i="5"/>
  <c r="AW23" i="5"/>
  <c r="AV16" i="5"/>
  <c r="AW16" i="5"/>
  <c r="AV9" i="5"/>
  <c r="AW9" i="5"/>
  <c r="AS44" i="5"/>
  <c r="AS22" i="5"/>
  <c r="BJ44" i="5"/>
  <c r="AT17" i="5"/>
  <c r="AS17" i="5"/>
  <c r="BH9" i="5"/>
  <c r="BN44" i="5"/>
  <c r="BH27" i="5"/>
  <c r="BN9" i="5"/>
  <c r="BG44" i="5"/>
  <c r="BN22" i="5"/>
  <c r="AT44" i="5"/>
  <c r="BD44" i="5"/>
  <c r="BC17" i="5"/>
  <c r="BH17" i="5"/>
  <c r="BH44" i="5"/>
  <c r="BN27" i="5"/>
  <c r="BJ17" i="5"/>
  <c r="BD22" i="5"/>
  <c r="AT22" i="5"/>
  <c r="AT27" i="5"/>
  <c r="AS31" i="5"/>
  <c r="BC27" i="5"/>
  <c r="BJ46" i="5"/>
  <c r="BH46" i="5"/>
  <c r="BC46" i="5"/>
  <c r="BH42" i="5"/>
  <c r="BH12" i="5"/>
  <c r="BG39" i="5"/>
  <c r="BJ9" i="5"/>
  <c r="BD31" i="5"/>
  <c r="BD42" i="5"/>
  <c r="BG31" i="5"/>
  <c r="BG42" i="5"/>
  <c r="BN39" i="5"/>
  <c r="BN17" i="5"/>
  <c r="BG17" i="5"/>
  <c r="AS27" i="5"/>
  <c r="BG27" i="5"/>
  <c r="BH22" i="5"/>
  <c r="AS42" i="5"/>
  <c r="BH39" i="5"/>
  <c r="BJ27" i="5"/>
  <c r="AT9" i="5"/>
  <c r="BC44" i="5"/>
  <c r="BD17" i="5"/>
  <c r="BC22" i="5"/>
  <c r="BN31" i="5"/>
  <c r="BN42" i="5"/>
  <c r="AS39" i="5"/>
  <c r="BJ12" i="5"/>
  <c r="BJ42" i="5"/>
  <c r="BD9" i="5"/>
  <c r="BH31" i="5"/>
  <c r="AS9" i="5"/>
  <c r="BG9" i="5"/>
  <c r="BJ31" i="5"/>
  <c r="BJ39" i="5"/>
  <c r="BC39" i="5"/>
  <c r="AT39" i="5"/>
  <c r="BC9" i="5"/>
  <c r="BC14" i="5"/>
  <c r="AS32" i="5"/>
  <c r="AT23" i="5"/>
  <c r="AT6" i="5"/>
  <c r="AS23" i="5"/>
  <c r="BN28" i="5"/>
  <c r="BN18" i="5"/>
  <c r="BH23" i="5"/>
  <c r="BN32" i="5"/>
  <c r="AS6" i="5"/>
  <c r="BJ18" i="5"/>
  <c r="BJ32" i="5"/>
  <c r="BG23" i="5"/>
  <c r="BG32" i="5"/>
  <c r="BC23" i="5"/>
  <c r="BD23" i="5"/>
  <c r="AT32" i="5"/>
  <c r="BC32" i="5"/>
  <c r="BN23" i="5"/>
  <c r="BH32" i="5"/>
  <c r="BN14" i="5"/>
  <c r="BJ23" i="5"/>
  <c r="BJ28" i="5"/>
  <c r="AT29" i="5"/>
  <c r="BG30" i="5"/>
  <c r="BC30" i="5"/>
  <c r="BC16" i="5"/>
  <c r="BD30" i="5"/>
  <c r="BH18" i="5"/>
  <c r="BH30" i="5"/>
  <c r="BJ30" i="5"/>
  <c r="BG18" i="5"/>
  <c r="AT30" i="5"/>
  <c r="AS12" i="5"/>
  <c r="AS5" i="5"/>
  <c r="AS30" i="5"/>
  <c r="BN46" i="5"/>
  <c r="AS18" i="5"/>
  <c r="BN12" i="5"/>
  <c r="BG12" i="5"/>
  <c r="BN30" i="5"/>
  <c r="AS48" i="5"/>
  <c r="BN16" i="5"/>
  <c r="BD18" i="5"/>
  <c r="BC12" i="5"/>
  <c r="AT5" i="5"/>
  <c r="AS29" i="5"/>
  <c r="BG48" i="5"/>
  <c r="BD12" i="5"/>
  <c r="AT18" i="5"/>
  <c r="BH48" i="5"/>
  <c r="AT46" i="5"/>
  <c r="AS46" i="5"/>
  <c r="BG46" i="5"/>
  <c r="BN48" i="5"/>
  <c r="BJ48" i="5"/>
  <c r="BD46" i="5"/>
  <c r="AT48" i="5"/>
  <c r="AP29" i="5"/>
  <c r="AP34" i="5"/>
  <c r="BH28" i="5"/>
  <c r="BG14" i="5"/>
  <c r="BH16" i="5"/>
  <c r="BJ14" i="5"/>
  <c r="BD14" i="5"/>
  <c r="BC28" i="5"/>
  <c r="BD28" i="5"/>
  <c r="AT16" i="5"/>
  <c r="AS34" i="5"/>
  <c r="BG28" i="5"/>
  <c r="AS26" i="5"/>
  <c r="AS14" i="5"/>
  <c r="AS16" i="5"/>
  <c r="BG16" i="5"/>
  <c r="BJ16" i="5"/>
  <c r="AT28" i="5"/>
  <c r="BD16" i="5"/>
  <c r="AT34" i="5"/>
  <c r="AT26" i="5"/>
  <c r="AP26" i="5"/>
  <c r="AP21" i="5"/>
  <c r="AS21" i="5"/>
  <c r="AT21" i="5"/>
  <c r="BC42" i="5"/>
  <c r="BD48" i="5"/>
  <c r="BC31" i="5"/>
  <c r="AT31" i="5"/>
  <c r="BC48" i="5"/>
  <c r="AT42" i="5"/>
  <c r="BD32" i="5"/>
  <c r="D5" i="5"/>
  <c r="AS15" i="5"/>
  <c r="AT15" i="5"/>
  <c r="AS2" i="5"/>
  <c r="AT7" i="5"/>
  <c r="AS7" i="5"/>
  <c r="AT2" i="5"/>
  <c r="AV4" i="5"/>
  <c r="BR13" i="5"/>
  <c r="BR14" i="5"/>
  <c r="BR12" i="5"/>
  <c r="BR11" i="5"/>
  <c r="AP10" i="5"/>
  <c r="AP15" i="5"/>
  <c r="AS10" i="5"/>
  <c r="B25" i="3"/>
  <c r="B26" i="3"/>
  <c r="AW6" i="5"/>
  <c r="AV5" i="5"/>
  <c r="AW5" i="5"/>
  <c r="AW4" i="5"/>
  <c r="AV15" i="5"/>
  <c r="AV10" i="5"/>
  <c r="EI44" i="5"/>
  <c r="EI42" i="5"/>
  <c r="EI54" i="5"/>
  <c r="EI48" i="5"/>
  <c r="EI56" i="5"/>
  <c r="EI46" i="5"/>
  <c r="EI41" i="5"/>
  <c r="EI47" i="5"/>
  <c r="EI53" i="5"/>
  <c r="EI51" i="5"/>
  <c r="EI55" i="5"/>
  <c r="EI52" i="5"/>
  <c r="EI50" i="5"/>
  <c r="EI57" i="5"/>
  <c r="EI45" i="5"/>
  <c r="EI43" i="5"/>
  <c r="EI49" i="5"/>
  <c r="EI40" i="5"/>
  <c r="EI127" i="5"/>
  <c r="EI126" i="5"/>
  <c r="ET112" i="5"/>
  <c r="ET108" i="5"/>
  <c r="ET114" i="5"/>
  <c r="ET120" i="5"/>
  <c r="ET116" i="5"/>
  <c r="ET117" i="5"/>
  <c r="ET124" i="5"/>
  <c r="ET125" i="5"/>
  <c r="ET121" i="5"/>
  <c r="ET118" i="5"/>
  <c r="ET115" i="5"/>
  <c r="ET111" i="5"/>
  <c r="ET123" i="5"/>
  <c r="ET119" i="5"/>
  <c r="ET113" i="5"/>
  <c r="ET110" i="5"/>
  <c r="ET122" i="5"/>
  <c r="ET15" i="5"/>
  <c r="ET14" i="5"/>
  <c r="ET7" i="5"/>
  <c r="ET11" i="5"/>
  <c r="ET13" i="5"/>
  <c r="ET17" i="5"/>
  <c r="ET16" i="5"/>
  <c r="ET8" i="5"/>
  <c r="ET6" i="5"/>
  <c r="ET5" i="5"/>
  <c r="ET19" i="5"/>
  <c r="ET12" i="5"/>
  <c r="ET4" i="5"/>
  <c r="ET3" i="5"/>
  <c r="ET18" i="5"/>
  <c r="ET10" i="5"/>
  <c r="EI12" i="5"/>
  <c r="EI13" i="5"/>
  <c r="EI16" i="5"/>
  <c r="EI17" i="5"/>
  <c r="EI14" i="5"/>
  <c r="EI18" i="5"/>
  <c r="EI19" i="5"/>
  <c r="EI15" i="5"/>
  <c r="EI113" i="5"/>
  <c r="EI110" i="5"/>
  <c r="EI108" i="5"/>
  <c r="EI117" i="5"/>
  <c r="EI111" i="5"/>
  <c r="EI119" i="5"/>
  <c r="EI125" i="5"/>
  <c r="EI112" i="5"/>
  <c r="EI124" i="5"/>
  <c r="EI121" i="5"/>
  <c r="EI123" i="5"/>
  <c r="EI122" i="5"/>
  <c r="EI116" i="5"/>
  <c r="EI114" i="5"/>
  <c r="EI118" i="5"/>
  <c r="EI120" i="5"/>
  <c r="EI109" i="5"/>
  <c r="EI115" i="5"/>
  <c r="EI32" i="5"/>
  <c r="EI6" i="5"/>
  <c r="EI4" i="5"/>
  <c r="EI7" i="5"/>
  <c r="EI10" i="5"/>
  <c r="EI5" i="5"/>
  <c r="EI9" i="5"/>
  <c r="EI3" i="5"/>
  <c r="EI2" i="5"/>
  <c r="EI11" i="5"/>
  <c r="EI8" i="5"/>
  <c r="EI25" i="5"/>
  <c r="EI35" i="5"/>
  <c r="EI37" i="5"/>
  <c r="EI34" i="5"/>
  <c r="EI26" i="5"/>
  <c r="EI38" i="5"/>
  <c r="EI36" i="5"/>
  <c r="EI24" i="5"/>
  <c r="EI22" i="5"/>
  <c r="EI29" i="5"/>
  <c r="EI31" i="5"/>
  <c r="EI28" i="5"/>
  <c r="EI27" i="5"/>
  <c r="EI30" i="5"/>
  <c r="EI23" i="5"/>
  <c r="EI33" i="5"/>
  <c r="EI21" i="5"/>
  <c r="ET2" i="5"/>
  <c r="AV21" i="5"/>
  <c r="AV34" i="5"/>
  <c r="AV29" i="5"/>
  <c r="AV26" i="5"/>
  <c r="BR18" i="5"/>
  <c r="D6" i="5"/>
  <c r="B28" i="3"/>
  <c r="AG10" i="7"/>
  <c r="AG9" i="7"/>
  <c r="AH5" i="7"/>
  <c r="AG11" i="7"/>
  <c r="AH8" i="7"/>
  <c r="AG8" i="7"/>
  <c r="AH2" i="7"/>
  <c r="AG6" i="7"/>
  <c r="AH10" i="7"/>
  <c r="AG4" i="7"/>
  <c r="AG13" i="7"/>
  <c r="AH4" i="7"/>
  <c r="AH11" i="7"/>
  <c r="ET9" i="5"/>
  <c r="AG7" i="7"/>
  <c r="AG12" i="7"/>
  <c r="AH6" i="7"/>
  <c r="AH13" i="7"/>
  <c r="AG5" i="7"/>
  <c r="AG2" i="7"/>
  <c r="AG3" i="7"/>
  <c r="AH7" i="7"/>
  <c r="AH9" i="7"/>
  <c r="AH12" i="7"/>
  <c r="AH3" i="7"/>
  <c r="M9" i="6"/>
  <c r="M15" i="6"/>
  <c r="AG19" i="5"/>
  <c r="AG16" i="5"/>
  <c r="AG15" i="5"/>
  <c r="EL42" i="5"/>
  <c r="EK49" i="5"/>
  <c r="EL49" i="5"/>
  <c r="EK45" i="5"/>
  <c r="EL45" i="5"/>
  <c r="EK55" i="5"/>
  <c r="EL55" i="5"/>
  <c r="EK46" i="5"/>
  <c r="EL46" i="5"/>
  <c r="EL54" i="5"/>
  <c r="EK54" i="5"/>
  <c r="EK44" i="5"/>
  <c r="EL57" i="5"/>
  <c r="EK57" i="5"/>
  <c r="EL51" i="5"/>
  <c r="EK51" i="5"/>
  <c r="EL47" i="5"/>
  <c r="EK47" i="5"/>
  <c r="EK56" i="5"/>
  <c r="EL56" i="5"/>
  <c r="EL44" i="5"/>
  <c r="EK50" i="5"/>
  <c r="EL50" i="5"/>
  <c r="EK48" i="5"/>
  <c r="EL48" i="5"/>
  <c r="EK42" i="5"/>
  <c r="EL40" i="5"/>
  <c r="EK40" i="5"/>
  <c r="EK43" i="5"/>
  <c r="EL43" i="5"/>
  <c r="EL52" i="5"/>
  <c r="EK52" i="5"/>
  <c r="EL53" i="5"/>
  <c r="EK53" i="5"/>
  <c r="EK41" i="5"/>
  <c r="EL41" i="5"/>
  <c r="EK126" i="5"/>
  <c r="EK127" i="5"/>
  <c r="EL127" i="5"/>
  <c r="EL126" i="5"/>
  <c r="EK21" i="5"/>
  <c r="EL21" i="5"/>
  <c r="EK27" i="5"/>
  <c r="EL27" i="5"/>
  <c r="EK22" i="5"/>
  <c r="EL22" i="5"/>
  <c r="EK26" i="5"/>
  <c r="EL26" i="5"/>
  <c r="EK33" i="5"/>
  <c r="EL33" i="5"/>
  <c r="EK28" i="5"/>
  <c r="EL28" i="5"/>
  <c r="EK24" i="5"/>
  <c r="EL24" i="5"/>
  <c r="EK34" i="5"/>
  <c r="EL34" i="5"/>
  <c r="EK25" i="5"/>
  <c r="EL25" i="5"/>
  <c r="EL3" i="5"/>
  <c r="EK3" i="5"/>
  <c r="EK7" i="5"/>
  <c r="EL7" i="5"/>
  <c r="EK118" i="5"/>
  <c r="EL118" i="5"/>
  <c r="EK123" i="5"/>
  <c r="EL123" i="5"/>
  <c r="EK125" i="5"/>
  <c r="EL125" i="5"/>
  <c r="EK108" i="5"/>
  <c r="EL108" i="5"/>
  <c r="EK23" i="5"/>
  <c r="EL23" i="5"/>
  <c r="EK31" i="5"/>
  <c r="EL31" i="5"/>
  <c r="EK36" i="5"/>
  <c r="EL36" i="5"/>
  <c r="EK37" i="5"/>
  <c r="EL37" i="5"/>
  <c r="EK8" i="5"/>
  <c r="EL8" i="5"/>
  <c r="EK9" i="5"/>
  <c r="EL9" i="5"/>
  <c r="EK4" i="5"/>
  <c r="EL4" i="5"/>
  <c r="EK114" i="5"/>
  <c r="EL114" i="5"/>
  <c r="EK121" i="5"/>
  <c r="EL121" i="5"/>
  <c r="EK119" i="5"/>
  <c r="EL119" i="5"/>
  <c r="EK30" i="5"/>
  <c r="EL30" i="5"/>
  <c r="EK29" i="5"/>
  <c r="EL29" i="5"/>
  <c r="EK38" i="5"/>
  <c r="EL38" i="5"/>
  <c r="EK35" i="5"/>
  <c r="EL35" i="5"/>
  <c r="EK11" i="5"/>
  <c r="EL11" i="5"/>
  <c r="EK5" i="5"/>
  <c r="EL5" i="5"/>
  <c r="EK6" i="5"/>
  <c r="EL6" i="5"/>
  <c r="EK116" i="5"/>
  <c r="EL116" i="5"/>
  <c r="EK124" i="5"/>
  <c r="EL124" i="5"/>
  <c r="EK111" i="5"/>
  <c r="EL111" i="5"/>
  <c r="EK110" i="5"/>
  <c r="EL110" i="5"/>
  <c r="EK19" i="5"/>
  <c r="EL19" i="5"/>
  <c r="EK16" i="5"/>
  <c r="EL16" i="5"/>
  <c r="EK12" i="5"/>
  <c r="EL12" i="5"/>
  <c r="EK2" i="5"/>
  <c r="EL2" i="5"/>
  <c r="EK10" i="5"/>
  <c r="EL10" i="5"/>
  <c r="EK32" i="5"/>
  <c r="EL32" i="5"/>
  <c r="EK115" i="5"/>
  <c r="EL115" i="5"/>
  <c r="EK120" i="5"/>
  <c r="EL120" i="5"/>
  <c r="EK122" i="5"/>
  <c r="EL122" i="5"/>
  <c r="EK112" i="5"/>
  <c r="EL112" i="5"/>
  <c r="EK117" i="5"/>
  <c r="EL117" i="5"/>
  <c r="EK113" i="5"/>
  <c r="EL113" i="5"/>
  <c r="EK18" i="5"/>
  <c r="EL18" i="5"/>
  <c r="EK13" i="5"/>
  <c r="EL13" i="5"/>
  <c r="EK14" i="5"/>
  <c r="EL14" i="5"/>
  <c r="EK15" i="5"/>
  <c r="EL15" i="5"/>
  <c r="EK17" i="5"/>
  <c r="EL17" i="5"/>
  <c r="FN17" i="5"/>
  <c r="FO17" i="5"/>
  <c r="FP17" i="5"/>
  <c r="EU17" i="5"/>
  <c r="FN5" i="5"/>
  <c r="FO5" i="5"/>
  <c r="FP5" i="5"/>
  <c r="EU5" i="5"/>
  <c r="FN18" i="5"/>
  <c r="FO18" i="5"/>
  <c r="FP18" i="5"/>
  <c r="EU18" i="5"/>
  <c r="EU15" i="5"/>
  <c r="FN15" i="5"/>
  <c r="FO15" i="5"/>
  <c r="FP15" i="5"/>
  <c r="FN114" i="5"/>
  <c r="FO114" i="5"/>
  <c r="FP114" i="5"/>
  <c r="EU114" i="5"/>
  <c r="FN125" i="5"/>
  <c r="FO125" i="5"/>
  <c r="FP125" i="5"/>
  <c r="EU125" i="5"/>
  <c r="EU108" i="5"/>
  <c r="FN108" i="5"/>
  <c r="FO108" i="5"/>
  <c r="FP108" i="5"/>
  <c r="FN13" i="5"/>
  <c r="FO13" i="5"/>
  <c r="FP13" i="5"/>
  <c r="EU13" i="5"/>
  <c r="FN11" i="5"/>
  <c r="FO11" i="5"/>
  <c r="FP11" i="5"/>
  <c r="EU11" i="5"/>
  <c r="FN12" i="5"/>
  <c r="FO12" i="5"/>
  <c r="FP12" i="5"/>
  <c r="EU12" i="5"/>
  <c r="FN14" i="5"/>
  <c r="FO14" i="5"/>
  <c r="FP14" i="5"/>
  <c r="EU14" i="5"/>
  <c r="FN112" i="5"/>
  <c r="FO112" i="5"/>
  <c r="FP112" i="5"/>
  <c r="EU112" i="5"/>
  <c r="EU111" i="5"/>
  <c r="FN111" i="5"/>
  <c r="FO111" i="5"/>
  <c r="FP111" i="5"/>
  <c r="FN113" i="5"/>
  <c r="FO113" i="5"/>
  <c r="FP113" i="5"/>
  <c r="EU113" i="5"/>
  <c r="FN123" i="5"/>
  <c r="FO123" i="5"/>
  <c r="FP123" i="5"/>
  <c r="EU123" i="5"/>
  <c r="FN122" i="5"/>
  <c r="FO122" i="5"/>
  <c r="FP122" i="5"/>
  <c r="EU122" i="5"/>
  <c r="EU116" i="5"/>
  <c r="FN116" i="5"/>
  <c r="FO116" i="5"/>
  <c r="FP116" i="5"/>
  <c r="EU8" i="5"/>
  <c r="FN8" i="5"/>
  <c r="FO8" i="5"/>
  <c r="FP8" i="5"/>
  <c r="EU4" i="5"/>
  <c r="FN4" i="5"/>
  <c r="FO4" i="5"/>
  <c r="FP4" i="5"/>
  <c r="FN10" i="5"/>
  <c r="FO10" i="5"/>
  <c r="FP10" i="5"/>
  <c r="EU10" i="5"/>
  <c r="FN3" i="5"/>
  <c r="FO3" i="5"/>
  <c r="FP3" i="5"/>
  <c r="FN118" i="5"/>
  <c r="FO118" i="5"/>
  <c r="FP118" i="5"/>
  <c r="EU118" i="5"/>
  <c r="FN110" i="5"/>
  <c r="FO110" i="5"/>
  <c r="FP110" i="5"/>
  <c r="EU110" i="5"/>
  <c r="FN7" i="5"/>
  <c r="FO7" i="5"/>
  <c r="FP7" i="5"/>
  <c r="EU7" i="5"/>
  <c r="FN9" i="5"/>
  <c r="FO9" i="5"/>
  <c r="FP9" i="5"/>
  <c r="EU9" i="5"/>
  <c r="FN16" i="5"/>
  <c r="FO16" i="5"/>
  <c r="FP16" i="5"/>
  <c r="EU16" i="5"/>
  <c r="FN19" i="5"/>
  <c r="FO19" i="5"/>
  <c r="FP19" i="5"/>
  <c r="EU19" i="5"/>
  <c r="FN6" i="5"/>
  <c r="FO6" i="5"/>
  <c r="FP6" i="5"/>
  <c r="EU6" i="5"/>
  <c r="FN115" i="5"/>
  <c r="FO115" i="5"/>
  <c r="FP115" i="5"/>
  <c r="EU115" i="5"/>
  <c r="EU120" i="5"/>
  <c r="FN120" i="5"/>
  <c r="FO120" i="5"/>
  <c r="FP120" i="5"/>
  <c r="EU119" i="5"/>
  <c r="FN119" i="5"/>
  <c r="FO119" i="5"/>
  <c r="FP119" i="5"/>
  <c r="FN124" i="5"/>
  <c r="FO124" i="5"/>
  <c r="FP124" i="5"/>
  <c r="EU124" i="5"/>
  <c r="EU121" i="5"/>
  <c r="FN121" i="5"/>
  <c r="FO121" i="5"/>
  <c r="FP121" i="5"/>
  <c r="EU117" i="5"/>
  <c r="FN117" i="5"/>
  <c r="FO117" i="5"/>
  <c r="FP117" i="5"/>
  <c r="O3" i="6"/>
  <c r="K61" i="6"/>
  <c r="K65" i="6"/>
  <c r="K69" i="6"/>
  <c r="K73" i="6"/>
  <c r="K77" i="6"/>
  <c r="K81" i="6"/>
  <c r="K85" i="6"/>
  <c r="K89" i="6"/>
  <c r="K93" i="6"/>
  <c r="K97" i="6"/>
  <c r="K62" i="6"/>
  <c r="K66" i="6"/>
  <c r="K70" i="6"/>
  <c r="K74" i="6"/>
  <c r="K78" i="6"/>
  <c r="K82" i="6"/>
  <c r="K86" i="6"/>
  <c r="K90" i="6"/>
  <c r="K94" i="6"/>
  <c r="K63" i="6"/>
  <c r="K71" i="6"/>
  <c r="K79" i="6"/>
  <c r="K87" i="6"/>
  <c r="K95" i="6"/>
  <c r="K99" i="6"/>
  <c r="K101" i="6"/>
  <c r="K103" i="6"/>
  <c r="K105" i="6"/>
  <c r="K107" i="6"/>
  <c r="K109" i="6"/>
  <c r="K111" i="6"/>
  <c r="K113" i="6"/>
  <c r="K115" i="6"/>
  <c r="K117" i="6"/>
  <c r="K119" i="6"/>
  <c r="K121" i="6"/>
  <c r="K123" i="6"/>
  <c r="K125" i="6"/>
  <c r="K127" i="6"/>
  <c r="K129" i="6"/>
  <c r="K131" i="6"/>
  <c r="K133" i="6"/>
  <c r="K135" i="6"/>
  <c r="K137" i="6"/>
  <c r="K139" i="6"/>
  <c r="K141" i="6"/>
  <c r="K143" i="6"/>
  <c r="K145" i="6"/>
  <c r="K147" i="6"/>
  <c r="K149" i="6"/>
  <c r="K151" i="6"/>
  <c r="K153" i="6"/>
  <c r="K155" i="6"/>
  <c r="K157" i="6"/>
  <c r="K159" i="6"/>
  <c r="K161" i="6"/>
  <c r="K163" i="6"/>
  <c r="K165" i="6"/>
  <c r="K167" i="6"/>
  <c r="K169" i="6"/>
  <c r="K171" i="6"/>
  <c r="K175" i="6"/>
  <c r="K179" i="6"/>
  <c r="K183" i="6"/>
  <c r="K187" i="6"/>
  <c r="K191" i="6"/>
  <c r="K195" i="6"/>
  <c r="K199" i="6"/>
  <c r="K64" i="6"/>
  <c r="K72" i="6"/>
  <c r="K80" i="6"/>
  <c r="K88" i="6"/>
  <c r="K96" i="6"/>
  <c r="K176" i="6"/>
  <c r="K180" i="6"/>
  <c r="K184" i="6"/>
  <c r="K188" i="6"/>
  <c r="K192" i="6"/>
  <c r="K196" i="6"/>
  <c r="K200" i="6"/>
  <c r="K186" i="6"/>
  <c r="K67" i="6"/>
  <c r="K75" i="6"/>
  <c r="K83" i="6"/>
  <c r="K91" i="6"/>
  <c r="K98" i="6"/>
  <c r="K100" i="6"/>
  <c r="K102" i="6"/>
  <c r="K104" i="6"/>
  <c r="K106" i="6"/>
  <c r="K108" i="6"/>
  <c r="K110" i="6"/>
  <c r="K112" i="6"/>
  <c r="K114" i="6"/>
  <c r="K116" i="6"/>
  <c r="K118" i="6"/>
  <c r="K120" i="6"/>
  <c r="K122" i="6"/>
  <c r="K124" i="6"/>
  <c r="K126" i="6"/>
  <c r="K128" i="6"/>
  <c r="K130" i="6"/>
  <c r="K132" i="6"/>
  <c r="K134" i="6"/>
  <c r="K136" i="6"/>
  <c r="K138" i="6"/>
  <c r="K140" i="6"/>
  <c r="K142" i="6"/>
  <c r="K144" i="6"/>
  <c r="K146" i="6"/>
  <c r="K148" i="6"/>
  <c r="K150" i="6"/>
  <c r="K152" i="6"/>
  <c r="K154" i="6"/>
  <c r="K156" i="6"/>
  <c r="K158" i="6"/>
  <c r="K160" i="6"/>
  <c r="K162" i="6"/>
  <c r="K164" i="6"/>
  <c r="K166" i="6"/>
  <c r="K168" i="6"/>
  <c r="K170" i="6"/>
  <c r="K172" i="6"/>
  <c r="K173" i="6"/>
  <c r="K177" i="6"/>
  <c r="K181" i="6"/>
  <c r="K185" i="6"/>
  <c r="K189" i="6"/>
  <c r="K193" i="6"/>
  <c r="K197" i="6"/>
  <c r="K201" i="6"/>
  <c r="K60" i="6"/>
  <c r="K68" i="6"/>
  <c r="K76" i="6"/>
  <c r="K84" i="6"/>
  <c r="K92" i="6"/>
  <c r="K174" i="6"/>
  <c r="K178" i="6"/>
  <c r="K182" i="6"/>
  <c r="K190" i="6"/>
  <c r="K194" i="6"/>
  <c r="K198" i="6"/>
  <c r="AW2" i="5"/>
  <c r="AW34" i="5"/>
  <c r="FN2" i="5"/>
  <c r="FO2" i="5"/>
  <c r="FP2" i="5"/>
  <c r="AW21" i="5"/>
  <c r="AW26" i="5"/>
  <c r="ET38" i="5"/>
  <c r="ET28" i="5"/>
  <c r="EU35" i="5"/>
  <c r="FN35" i="5"/>
  <c r="FO35" i="5"/>
  <c r="FP35" i="5"/>
  <c r="ET25" i="5"/>
  <c r="ET34" i="5"/>
  <c r="EU34" i="5"/>
  <c r="FN34" i="5"/>
  <c r="FO34" i="5"/>
  <c r="FP34" i="5"/>
  <c r="ET30" i="5"/>
  <c r="EU29" i="5"/>
  <c r="FN29" i="5"/>
  <c r="FO29" i="5"/>
  <c r="FP29" i="5"/>
  <c r="EU22" i="5"/>
  <c r="FN22" i="5"/>
  <c r="FO22" i="5"/>
  <c r="FP22" i="5"/>
  <c r="ET21" i="5"/>
  <c r="EX4" i="5"/>
  <c r="EX10" i="5"/>
  <c r="EX7" i="5"/>
  <c r="ET24" i="5"/>
  <c r="EU28" i="5"/>
  <c r="FN28" i="5"/>
  <c r="FO28" i="5"/>
  <c r="FP28" i="5"/>
  <c r="EU33" i="5"/>
  <c r="FN33" i="5"/>
  <c r="FO33" i="5"/>
  <c r="FP33" i="5"/>
  <c r="EU21" i="5"/>
  <c r="FN21" i="5"/>
  <c r="FO21" i="5"/>
  <c r="FP21" i="5"/>
  <c r="BC3" i="7"/>
  <c r="EU26" i="5"/>
  <c r="FN26" i="5"/>
  <c r="FO26" i="5"/>
  <c r="FP26" i="5"/>
  <c r="EU30" i="5"/>
  <c r="FN30" i="5"/>
  <c r="FO30" i="5"/>
  <c r="FP30" i="5"/>
  <c r="ET29" i="5"/>
  <c r="EU24" i="5"/>
  <c r="FN24" i="5"/>
  <c r="FO24" i="5"/>
  <c r="FP24" i="5"/>
  <c r="ET37" i="5"/>
  <c r="EU32" i="5"/>
  <c r="FN32" i="5"/>
  <c r="FO32" i="5"/>
  <c r="FP32" i="5"/>
  <c r="ET31" i="5"/>
  <c r="EU27" i="5"/>
  <c r="FN27" i="5"/>
  <c r="FO27" i="5"/>
  <c r="FP27" i="5"/>
  <c r="EU37" i="5"/>
  <c r="FN37" i="5"/>
  <c r="FO37" i="5"/>
  <c r="FP37" i="5"/>
  <c r="EU31" i="5"/>
  <c r="FN31" i="5"/>
  <c r="FO31" i="5"/>
  <c r="FP31" i="5"/>
  <c r="EU23" i="5"/>
  <c r="FN23" i="5"/>
  <c r="FO23" i="5"/>
  <c r="FP23" i="5"/>
  <c r="ET33" i="5"/>
  <c r="EU36" i="5"/>
  <c r="FN36" i="5"/>
  <c r="FO36" i="5"/>
  <c r="FP36" i="5"/>
  <c r="ET35" i="5"/>
  <c r="ET27" i="5"/>
  <c r="ET22" i="5"/>
  <c r="ET23" i="5"/>
  <c r="ET36" i="5"/>
  <c r="EU38" i="5"/>
  <c r="FN38" i="5"/>
  <c r="FO38" i="5"/>
  <c r="FP38" i="5"/>
  <c r="ET32" i="5"/>
  <c r="EU25" i="5"/>
  <c r="FN25" i="5"/>
  <c r="FO25" i="5"/>
  <c r="FP25" i="5"/>
  <c r="ET26" i="5"/>
  <c r="AW29" i="5"/>
  <c r="AW7" i="5"/>
  <c r="AW15" i="5"/>
  <c r="AW10" i="5"/>
  <c r="BC16" i="7"/>
  <c r="AG7" i="5"/>
  <c r="P197" i="6"/>
  <c r="M12" i="6"/>
  <c r="M29" i="6"/>
  <c r="M45" i="6"/>
  <c r="M61" i="6"/>
  <c r="M77" i="6"/>
  <c r="M93" i="6"/>
  <c r="M109" i="6"/>
  <c r="M125" i="6"/>
  <c r="M141" i="6"/>
  <c r="M5" i="6"/>
  <c r="M22" i="6"/>
  <c r="M38" i="6"/>
  <c r="M54" i="6"/>
  <c r="M70" i="6"/>
  <c r="M86" i="6"/>
  <c r="M102" i="6"/>
  <c r="M118" i="6"/>
  <c r="M134" i="6"/>
  <c r="M150" i="6"/>
  <c r="M14" i="6"/>
  <c r="M31" i="6"/>
  <c r="M47" i="6"/>
  <c r="M63" i="6"/>
  <c r="M79" i="6"/>
  <c r="M95" i="6"/>
  <c r="M111" i="6"/>
  <c r="M127" i="6"/>
  <c r="M143" i="6"/>
  <c r="M7" i="6"/>
  <c r="M72" i="6"/>
  <c r="M136" i="6"/>
  <c r="M167" i="6"/>
  <c r="M183" i="6"/>
  <c r="M199" i="6"/>
  <c r="M148" i="6"/>
  <c r="M11" i="6"/>
  <c r="M76" i="6"/>
  <c r="M140" i="6"/>
  <c r="M168" i="6"/>
  <c r="M184" i="6"/>
  <c r="M36" i="6"/>
  <c r="M174" i="6"/>
  <c r="M32" i="6"/>
  <c r="M96" i="6"/>
  <c r="M157" i="6"/>
  <c r="M173" i="6"/>
  <c r="M189" i="6"/>
  <c r="M20" i="6"/>
  <c r="M170" i="6"/>
  <c r="M3" i="6"/>
  <c r="M17" i="6"/>
  <c r="M33" i="6"/>
  <c r="M49" i="6"/>
  <c r="M65" i="6"/>
  <c r="M81" i="6"/>
  <c r="M97" i="6"/>
  <c r="M113" i="6"/>
  <c r="M129" i="6"/>
  <c r="M145" i="6"/>
  <c r="M26" i="6"/>
  <c r="M42" i="6"/>
  <c r="M58" i="6"/>
  <c r="M74" i="6"/>
  <c r="M90" i="6"/>
  <c r="M106" i="6"/>
  <c r="M122" i="6"/>
  <c r="M138" i="6"/>
  <c r="M154" i="6"/>
  <c r="M19" i="6"/>
  <c r="M35" i="6"/>
  <c r="M51" i="6"/>
  <c r="M67" i="6"/>
  <c r="M83" i="6"/>
  <c r="M99" i="6"/>
  <c r="M115" i="6"/>
  <c r="M131" i="6"/>
  <c r="M147" i="6"/>
  <c r="M24" i="6"/>
  <c r="M88" i="6"/>
  <c r="M152" i="6"/>
  <c r="M171" i="6"/>
  <c r="M187" i="6"/>
  <c r="M200" i="6"/>
  <c r="M166" i="6"/>
  <c r="M28" i="6"/>
  <c r="M92" i="6"/>
  <c r="M156" i="6"/>
  <c r="M172" i="6"/>
  <c r="M188" i="6"/>
  <c r="M84" i="6"/>
  <c r="M186" i="6"/>
  <c r="M48" i="6"/>
  <c r="M112" i="6"/>
  <c r="M161" i="6"/>
  <c r="M177" i="6"/>
  <c r="M193" i="6"/>
  <c r="M68" i="6"/>
  <c r="M178" i="6"/>
  <c r="M4" i="6"/>
  <c r="M21" i="6"/>
  <c r="M37" i="6"/>
  <c r="M53" i="6"/>
  <c r="M69" i="6"/>
  <c r="M85" i="6"/>
  <c r="M101" i="6"/>
  <c r="M117" i="6"/>
  <c r="M133" i="6"/>
  <c r="M149" i="6"/>
  <c r="M13" i="6"/>
  <c r="M30" i="6"/>
  <c r="M46" i="6"/>
  <c r="M62" i="6"/>
  <c r="M78" i="6"/>
  <c r="M94" i="6"/>
  <c r="M110" i="6"/>
  <c r="M126" i="6"/>
  <c r="M142" i="6"/>
  <c r="M6" i="6"/>
  <c r="M23" i="6"/>
  <c r="M39" i="6"/>
  <c r="M55" i="6"/>
  <c r="M71" i="6"/>
  <c r="M87" i="6"/>
  <c r="M103" i="6"/>
  <c r="M119" i="6"/>
  <c r="M135" i="6"/>
  <c r="M151" i="6"/>
  <c r="M40" i="6"/>
  <c r="M104" i="6"/>
  <c r="M159" i="6"/>
  <c r="M175" i="6"/>
  <c r="M191" i="6"/>
  <c r="M52" i="6"/>
  <c r="M182" i="6"/>
  <c r="M44" i="6"/>
  <c r="M108" i="6"/>
  <c r="M160" i="6"/>
  <c r="M176" i="6"/>
  <c r="M192" i="6"/>
  <c r="M132" i="6"/>
  <c r="M198" i="6"/>
  <c r="M64" i="6"/>
  <c r="M128" i="6"/>
  <c r="M165" i="6"/>
  <c r="M181" i="6"/>
  <c r="M197" i="6"/>
  <c r="M116" i="6"/>
  <c r="M190" i="6"/>
  <c r="L17" i="6"/>
  <c r="M8" i="6"/>
  <c r="M25" i="6"/>
  <c r="M41" i="6"/>
  <c r="M57" i="6"/>
  <c r="M73" i="6"/>
  <c r="M89" i="6"/>
  <c r="M105" i="6"/>
  <c r="M121" i="6"/>
  <c r="M137" i="6"/>
  <c r="M153" i="6"/>
  <c r="M18" i="6"/>
  <c r="M34" i="6"/>
  <c r="M50" i="6"/>
  <c r="M66" i="6"/>
  <c r="M82" i="6"/>
  <c r="M98" i="6"/>
  <c r="M130" i="6"/>
  <c r="M146" i="6"/>
  <c r="M10" i="6"/>
  <c r="M27" i="6"/>
  <c r="M59" i="6"/>
  <c r="M75" i="6"/>
  <c r="M107" i="6"/>
  <c r="M123" i="6"/>
  <c r="M139" i="6"/>
  <c r="M56" i="6"/>
  <c r="M120" i="6"/>
  <c r="M179" i="6"/>
  <c r="M195" i="6"/>
  <c r="M194" i="6"/>
  <c r="M60" i="6"/>
  <c r="M124" i="6"/>
  <c r="M180" i="6"/>
  <c r="M196" i="6"/>
  <c r="M114" i="6"/>
  <c r="M43" i="6"/>
  <c r="M91" i="6"/>
  <c r="M155" i="6"/>
  <c r="M163" i="6"/>
  <c r="M100" i="6"/>
  <c r="M164" i="6"/>
  <c r="M162" i="6"/>
  <c r="N17" i="6"/>
  <c r="M201" i="6"/>
  <c r="M80" i="6"/>
  <c r="M185" i="6"/>
  <c r="M16" i="6"/>
  <c r="M169" i="6"/>
  <c r="P7" i="6"/>
  <c r="O17" i="6"/>
  <c r="M158" i="6"/>
  <c r="M144" i="6"/>
  <c r="AG9" i="5"/>
  <c r="AG8" i="5"/>
  <c r="AG13" i="5"/>
  <c r="AG17" i="5"/>
  <c r="AG10" i="5"/>
  <c r="AG18" i="5"/>
  <c r="AG11" i="5"/>
  <c r="AG12" i="5"/>
  <c r="AG14" i="5"/>
  <c r="P2" i="6"/>
  <c r="P33" i="6"/>
  <c r="O43" i="6"/>
  <c r="L12" i="6"/>
  <c r="N33" i="6"/>
  <c r="Q37" i="6"/>
  <c r="O12" i="6"/>
  <c r="P9" i="6"/>
  <c r="N43" i="6"/>
  <c r="O2" i="6"/>
  <c r="R3" i="6"/>
  <c r="O48" i="6"/>
  <c r="L33" i="6"/>
  <c r="L43" i="6"/>
  <c r="P24" i="6"/>
  <c r="O33" i="6"/>
  <c r="AG6" i="5"/>
  <c r="AG5" i="5"/>
  <c r="AG4" i="5"/>
  <c r="AG3" i="5"/>
  <c r="D7" i="5"/>
  <c r="EY7" i="5"/>
  <c r="AG2" i="5"/>
  <c r="P49" i="6"/>
  <c r="P44" i="6"/>
  <c r="O19" i="6"/>
  <c r="O24" i="6"/>
  <c r="O21" i="6"/>
  <c r="O18" i="6"/>
  <c r="P32" i="6"/>
  <c r="N45" i="6"/>
  <c r="P41" i="6"/>
  <c r="P6" i="6"/>
  <c r="L36" i="6"/>
  <c r="G63" i="6"/>
  <c r="N51" i="6"/>
  <c r="O40" i="6"/>
  <c r="L42" i="6"/>
  <c r="N41" i="6"/>
  <c r="R50" i="6"/>
  <c r="Q46" i="6"/>
  <c r="O41" i="6"/>
  <c r="O22" i="6"/>
  <c r="R38" i="6"/>
  <c r="P19" i="6"/>
  <c r="L22" i="6"/>
  <c r="N2" i="6"/>
  <c r="R46" i="6"/>
  <c r="L24" i="6"/>
  <c r="Q26" i="6"/>
  <c r="L26" i="6"/>
  <c r="R29" i="6"/>
  <c r="R34" i="6"/>
  <c r="N35" i="6"/>
  <c r="P18" i="6"/>
  <c r="P4" i="6"/>
  <c r="O10" i="6"/>
  <c r="L25" i="6"/>
  <c r="N37" i="6"/>
  <c r="N7" i="6"/>
  <c r="H135" i="6"/>
  <c r="Q50" i="6"/>
  <c r="O51" i="6"/>
  <c r="O35" i="6"/>
  <c r="L8" i="6"/>
  <c r="L29" i="6"/>
  <c r="O8" i="6"/>
  <c r="O5" i="6"/>
  <c r="P11" i="6"/>
  <c r="O39" i="6"/>
  <c r="N14" i="6"/>
  <c r="R39" i="6"/>
  <c r="P21" i="6"/>
  <c r="O25" i="6"/>
  <c r="P31" i="6"/>
  <c r="N18" i="6"/>
  <c r="P25" i="6"/>
  <c r="O29" i="6"/>
  <c r="L46" i="6"/>
  <c r="Q35" i="6"/>
  <c r="P39" i="6"/>
  <c r="L49" i="6"/>
  <c r="P169" i="6"/>
  <c r="L67" i="6"/>
  <c r="L110" i="6"/>
  <c r="P129" i="6"/>
  <c r="H161" i="6"/>
  <c r="H101" i="6"/>
  <c r="L120" i="6"/>
  <c r="L140" i="6"/>
  <c r="O13" i="6"/>
  <c r="P50" i="6"/>
  <c r="R49" i="6"/>
  <c r="Q51" i="6"/>
  <c r="L19" i="6"/>
  <c r="R28" i="6"/>
  <c r="O4" i="6"/>
  <c r="P29" i="6"/>
  <c r="O15" i="6"/>
  <c r="P40" i="6"/>
  <c r="M2" i="6"/>
  <c r="O26" i="6"/>
  <c r="O42" i="6"/>
  <c r="L18" i="6"/>
  <c r="P38" i="6"/>
  <c r="R11" i="6"/>
  <c r="O32" i="6"/>
  <c r="Q29" i="6"/>
  <c r="L11" i="6"/>
  <c r="O9" i="6"/>
  <c r="Q27" i="6"/>
  <c r="P5" i="6"/>
  <c r="P37" i="6"/>
  <c r="N30" i="6"/>
  <c r="L44" i="6"/>
  <c r="P51" i="6"/>
  <c r="P27" i="6"/>
  <c r="L39" i="6"/>
  <c r="L10" i="6"/>
  <c r="R32" i="6"/>
  <c r="N44" i="6"/>
  <c r="R19" i="6"/>
  <c r="R35" i="6"/>
  <c r="N26" i="6"/>
  <c r="N42" i="6"/>
  <c r="N49" i="6"/>
  <c r="L51" i="6"/>
  <c r="L159" i="6"/>
  <c r="P149" i="6"/>
  <c r="L59" i="6"/>
  <c r="O73" i="6"/>
  <c r="O89" i="6"/>
  <c r="L106" i="6"/>
  <c r="H125" i="6"/>
  <c r="L150" i="6"/>
  <c r="G177" i="6"/>
  <c r="O183" i="6"/>
  <c r="O7" i="6"/>
  <c r="N47" i="6"/>
  <c r="Q48" i="6"/>
  <c r="N8" i="6"/>
  <c r="Q6" i="6"/>
  <c r="O36" i="6"/>
  <c r="L20" i="6"/>
  <c r="L31" i="6"/>
  <c r="Q44" i="6"/>
  <c r="P22" i="6"/>
  <c r="R40" i="6"/>
  <c r="O16" i="6"/>
  <c r="N39" i="6"/>
  <c r="L16" i="6"/>
  <c r="L32" i="6"/>
  <c r="L48" i="6"/>
  <c r="Q40" i="6"/>
  <c r="Q11" i="6"/>
  <c r="P34" i="6"/>
  <c r="H115" i="6"/>
  <c r="N15" i="6"/>
  <c r="O37" i="6"/>
  <c r="Q36" i="6"/>
  <c r="N46" i="6"/>
  <c r="O44" i="6"/>
  <c r="O28" i="6"/>
  <c r="R36" i="6"/>
  <c r="N50" i="6"/>
  <c r="O27" i="6"/>
  <c r="Q31" i="6"/>
  <c r="L50" i="6"/>
  <c r="P45" i="6"/>
  <c r="R44" i="6"/>
  <c r="L3" i="6"/>
  <c r="L2" i="6"/>
  <c r="Q95" i="6"/>
  <c r="O169" i="6"/>
  <c r="G197" i="6"/>
  <c r="H188" i="6"/>
  <c r="P163" i="6"/>
  <c r="L146" i="6"/>
  <c r="L132" i="6"/>
  <c r="L122" i="6"/>
  <c r="H113" i="6"/>
  <c r="P103" i="6"/>
  <c r="O81" i="6"/>
  <c r="H70" i="6"/>
  <c r="O199" i="6"/>
  <c r="G193" i="6"/>
  <c r="P155" i="6"/>
  <c r="H137" i="6"/>
  <c r="P127" i="6"/>
  <c r="P117" i="6"/>
  <c r="P107" i="6"/>
  <c r="H99" i="6"/>
  <c r="H86" i="6"/>
  <c r="R141" i="6"/>
  <c r="G62" i="6"/>
  <c r="Q184" i="6"/>
  <c r="O57" i="6"/>
  <c r="P64" i="6"/>
  <c r="Q71" i="6"/>
  <c r="H78" i="6"/>
  <c r="L91" i="6"/>
  <c r="P96" i="6"/>
  <c r="L102" i="6"/>
  <c r="H107" i="6"/>
  <c r="P111" i="6"/>
  <c r="H117" i="6"/>
  <c r="H121" i="6"/>
  <c r="P125" i="6"/>
  <c r="P131" i="6"/>
  <c r="L136" i="6"/>
  <c r="L142" i="6"/>
  <c r="H153" i="6"/>
  <c r="L162" i="6"/>
  <c r="L172" i="6"/>
  <c r="L189" i="6"/>
  <c r="L193" i="6"/>
  <c r="L197" i="6"/>
  <c r="L195" i="6"/>
  <c r="L170" i="6"/>
  <c r="Q188" i="6"/>
  <c r="H195" i="6"/>
  <c r="H199" i="6"/>
  <c r="Q87" i="6"/>
  <c r="G95" i="6"/>
  <c r="P99" i="6"/>
  <c r="L104" i="6"/>
  <c r="P109" i="6"/>
  <c r="L114" i="6"/>
  <c r="L118" i="6"/>
  <c r="P123" i="6"/>
  <c r="L128" i="6"/>
  <c r="P133" i="6"/>
  <c r="P139" i="6"/>
  <c r="P147" i="6"/>
  <c r="H157" i="6"/>
  <c r="P167" i="6"/>
  <c r="O175" i="6"/>
  <c r="O179" i="6"/>
  <c r="O195" i="6"/>
  <c r="L13" i="6"/>
  <c r="N23" i="6"/>
  <c r="R48" i="6"/>
  <c r="N5" i="6"/>
  <c r="O30" i="6"/>
  <c r="L6" i="6"/>
  <c r="P26" i="6"/>
  <c r="L38" i="6"/>
  <c r="L4" i="6"/>
  <c r="O47" i="6"/>
  <c r="P35" i="6"/>
  <c r="N4" i="6"/>
  <c r="N20" i="6"/>
  <c r="L34" i="6"/>
  <c r="L5" i="6"/>
  <c r="L21" i="6"/>
  <c r="Q34" i="6"/>
  <c r="R6" i="6"/>
  <c r="P20" i="6"/>
  <c r="P36" i="6"/>
  <c r="Q45" i="6"/>
  <c r="O6" i="6"/>
  <c r="L27" i="6"/>
  <c r="L14" i="6"/>
  <c r="N32" i="6"/>
  <c r="N3" i="6"/>
  <c r="N19" i="6"/>
  <c r="L28" i="6"/>
  <c r="P48" i="6"/>
  <c r="N9" i="6"/>
  <c r="N25" i="6"/>
  <c r="O34" i="6"/>
  <c r="R45" i="6"/>
  <c r="N12" i="6"/>
  <c r="N28" i="6"/>
  <c r="Q39" i="6"/>
  <c r="N31" i="6"/>
  <c r="L45" i="6"/>
  <c r="N10" i="6"/>
  <c r="P28" i="6"/>
  <c r="L40" i="6"/>
  <c r="N48" i="6"/>
  <c r="R47" i="6"/>
  <c r="P14" i="6"/>
  <c r="P17" i="6"/>
  <c r="P43" i="6"/>
  <c r="P80" i="6"/>
  <c r="P56" i="6"/>
  <c r="Q196" i="6"/>
  <c r="G192" i="6"/>
  <c r="O186" i="6"/>
  <c r="G159" i="6"/>
  <c r="G94" i="6"/>
  <c r="O72" i="6"/>
  <c r="L201" i="6"/>
  <c r="H190" i="6"/>
  <c r="L179" i="6"/>
  <c r="H144" i="6"/>
  <c r="P118" i="6"/>
  <c r="G176" i="6"/>
  <c r="L184" i="6"/>
  <c r="H187" i="6"/>
  <c r="O190" i="6"/>
  <c r="P193" i="6"/>
  <c r="G196" i="6"/>
  <c r="O198" i="6"/>
  <c r="Q200" i="6"/>
  <c r="Q63" i="6"/>
  <c r="P72" i="6"/>
  <c r="Q79" i="6"/>
  <c r="L83" i="6"/>
  <c r="G87" i="6"/>
  <c r="H94" i="6"/>
  <c r="O97" i="6"/>
  <c r="L100" i="6"/>
  <c r="H103" i="6"/>
  <c r="P105" i="6"/>
  <c r="L108" i="6"/>
  <c r="H111" i="6"/>
  <c r="P113" i="6"/>
  <c r="L116" i="6"/>
  <c r="H119" i="6"/>
  <c r="P121" i="6"/>
  <c r="L124" i="6"/>
  <c r="H127" i="6"/>
  <c r="L130" i="6"/>
  <c r="H133" i="6"/>
  <c r="P135" i="6"/>
  <c r="H139" i="6"/>
  <c r="P143" i="6"/>
  <c r="H149" i="6"/>
  <c r="L154" i="6"/>
  <c r="P159" i="6"/>
  <c r="H165" i="6"/>
  <c r="H171" i="6"/>
  <c r="L181" i="6"/>
  <c r="O191" i="6"/>
  <c r="Q201" i="6"/>
  <c r="L23" i="6"/>
  <c r="R51" i="6"/>
  <c r="O49" i="6"/>
  <c r="O50" i="6"/>
  <c r="N21" i="6"/>
  <c r="L35" i="6"/>
  <c r="O46" i="6"/>
  <c r="P10" i="6"/>
  <c r="N24" i="6"/>
  <c r="P42" i="6"/>
  <c r="L9" i="6"/>
  <c r="O20" i="6"/>
  <c r="R31" i="6"/>
  <c r="L41" i="6"/>
  <c r="N6" i="6"/>
  <c r="N22" i="6"/>
  <c r="O31" i="6"/>
  <c r="P189" i="6"/>
  <c r="L200" i="6"/>
  <c r="Q55" i="6"/>
  <c r="G71" i="6"/>
  <c r="L75" i="6"/>
  <c r="G79" i="6"/>
  <c r="P88" i="6"/>
  <c r="L98" i="6"/>
  <c r="P101" i="6"/>
  <c r="H105" i="6"/>
  <c r="H109" i="6"/>
  <c r="L112" i="6"/>
  <c r="P115" i="6"/>
  <c r="P119" i="6"/>
  <c r="H123" i="6"/>
  <c r="L126" i="6"/>
  <c r="H131" i="6"/>
  <c r="L134" i="6"/>
  <c r="L138" i="6"/>
  <c r="H145" i="6"/>
  <c r="P151" i="6"/>
  <c r="L158" i="6"/>
  <c r="L166" i="6"/>
  <c r="L173" i="6"/>
  <c r="L177" i="6"/>
  <c r="G181" i="6"/>
  <c r="Q185" i="6"/>
  <c r="O23" i="6"/>
  <c r="N13" i="6"/>
  <c r="L7" i="6"/>
  <c r="P46" i="6"/>
  <c r="O14" i="6"/>
  <c r="Q32" i="6"/>
  <c r="Q3" i="6"/>
  <c r="Q19" i="6"/>
  <c r="N40" i="6"/>
  <c r="N11" i="6"/>
  <c r="N27" i="6"/>
  <c r="Q38" i="6"/>
  <c r="P8" i="6"/>
  <c r="R26" i="6"/>
  <c r="N38" i="6"/>
  <c r="Q49" i="6"/>
  <c r="P3" i="6"/>
  <c r="L15" i="6"/>
  <c r="Q28" i="6"/>
  <c r="R37" i="6"/>
  <c r="L47" i="6"/>
  <c r="N36" i="6"/>
  <c r="O45" i="6"/>
  <c r="R27" i="6"/>
  <c r="L37" i="6"/>
  <c r="O11" i="6"/>
  <c r="N34" i="6"/>
  <c r="Q47" i="6"/>
  <c r="P15" i="6"/>
  <c r="N29" i="6"/>
  <c r="O38" i="6"/>
  <c r="P47" i="6"/>
  <c r="N16" i="6"/>
  <c r="L30" i="6"/>
  <c r="O153" i="6"/>
  <c r="G143" i="6"/>
  <c r="O137" i="6"/>
  <c r="G127" i="6"/>
  <c r="O121" i="6"/>
  <c r="G111" i="6"/>
  <c r="O105" i="6"/>
  <c r="P79" i="6"/>
  <c r="H69" i="6"/>
  <c r="Q197" i="6"/>
  <c r="P182" i="6"/>
  <c r="P165" i="6"/>
  <c r="L144" i="6"/>
  <c r="G199" i="6"/>
  <c r="O193" i="6"/>
  <c r="G183" i="6"/>
  <c r="O177" i="6"/>
  <c r="H170" i="6"/>
  <c r="L155" i="6"/>
  <c r="P138" i="6"/>
  <c r="O65" i="6"/>
  <c r="H62" i="6"/>
  <c r="P201" i="6"/>
  <c r="G200" i="6"/>
  <c r="L196" i="6"/>
  <c r="O194" i="6"/>
  <c r="L192" i="6"/>
  <c r="L188" i="6"/>
  <c r="P177" i="6"/>
  <c r="L90" i="6"/>
  <c r="L58" i="6"/>
  <c r="Q193" i="6"/>
  <c r="P178" i="6"/>
  <c r="L160" i="6"/>
  <c r="P137" i="6"/>
  <c r="H166" i="6"/>
  <c r="H152" i="6"/>
  <c r="H132" i="6"/>
  <c r="G188" i="6"/>
  <c r="H183" i="6"/>
  <c r="G167" i="6"/>
  <c r="O161" i="6"/>
  <c r="G151" i="6"/>
  <c r="O145" i="6"/>
  <c r="G135" i="6"/>
  <c r="O129" i="6"/>
  <c r="G119" i="6"/>
  <c r="O113" i="6"/>
  <c r="G103" i="6"/>
  <c r="Q86" i="6"/>
  <c r="Q54" i="6"/>
  <c r="Q189" i="6"/>
  <c r="P174" i="6"/>
  <c r="H155" i="6"/>
  <c r="P200" i="6"/>
  <c r="Q191" i="6"/>
  <c r="P184" i="6"/>
  <c r="L175" i="6"/>
  <c r="P162" i="6"/>
  <c r="P148" i="6"/>
  <c r="N190" i="6"/>
  <c r="P83" i="6"/>
  <c r="L105" i="6"/>
  <c r="P126" i="6"/>
  <c r="P134" i="6"/>
  <c r="P140" i="6"/>
  <c r="H146" i="6"/>
  <c r="L149" i="6"/>
  <c r="P152" i="6"/>
  <c r="P156" i="6"/>
  <c r="H160" i="6"/>
  <c r="L163" i="6"/>
  <c r="L167" i="6"/>
  <c r="P170" i="6"/>
  <c r="O173" i="6"/>
  <c r="H178" i="6"/>
  <c r="Q179" i="6"/>
  <c r="O181" i="6"/>
  <c r="L183" i="6"/>
  <c r="G187" i="6"/>
  <c r="P188" i="6"/>
  <c r="H194" i="6"/>
  <c r="Q195" i="6"/>
  <c r="O197" i="6"/>
  <c r="L199" i="6"/>
  <c r="H141" i="6"/>
  <c r="P145" i="6"/>
  <c r="H151" i="6"/>
  <c r="L156" i="6"/>
  <c r="P161" i="6"/>
  <c r="H167" i="6"/>
  <c r="P171" i="6"/>
  <c r="H176" i="6"/>
  <c r="H180" i="6"/>
  <c r="H184" i="6"/>
  <c r="P186" i="6"/>
  <c r="P190" i="6"/>
  <c r="P194" i="6"/>
  <c r="P198" i="6"/>
  <c r="P55" i="6"/>
  <c r="Q62" i="6"/>
  <c r="L66" i="6"/>
  <c r="G70" i="6"/>
  <c r="H77" i="6"/>
  <c r="O80" i="6"/>
  <c r="P87" i="6"/>
  <c r="Q94" i="6"/>
  <c r="G101" i="6"/>
  <c r="O103" i="6"/>
  <c r="G109" i="6"/>
  <c r="O111" i="6"/>
  <c r="G117" i="6"/>
  <c r="O119" i="6"/>
  <c r="G125" i="6"/>
  <c r="O127" i="6"/>
  <c r="G133" i="6"/>
  <c r="O135" i="6"/>
  <c r="G141" i="6"/>
  <c r="O143" i="6"/>
  <c r="G149" i="6"/>
  <c r="O151" i="6"/>
  <c r="G157" i="6"/>
  <c r="O159" i="6"/>
  <c r="G165" i="6"/>
  <c r="O167" i="6"/>
  <c r="Q172" i="6"/>
  <c r="O174" i="6"/>
  <c r="L176" i="6"/>
  <c r="G180" i="6"/>
  <c r="P181" i="6"/>
  <c r="N196" i="6"/>
  <c r="P195" i="6"/>
  <c r="Q75" i="6"/>
  <c r="H108" i="6"/>
  <c r="L127" i="6"/>
  <c r="L135" i="6"/>
  <c r="L141" i="6"/>
  <c r="P146" i="6"/>
  <c r="H150" i="6"/>
  <c r="H154" i="6"/>
  <c r="L157" i="6"/>
  <c r="P160" i="6"/>
  <c r="P164" i="6"/>
  <c r="H168" i="6"/>
  <c r="L171" i="6"/>
  <c r="P176" i="6"/>
  <c r="H182" i="6"/>
  <c r="Q183" i="6"/>
  <c r="O185" i="6"/>
  <c r="L187" i="6"/>
  <c r="G191" i="6"/>
  <c r="P192" i="6"/>
  <c r="H198" i="6"/>
  <c r="Q199" i="6"/>
  <c r="O201" i="6"/>
  <c r="P141" i="6"/>
  <c r="H147" i="6"/>
  <c r="L152" i="6"/>
  <c r="P157" i="6"/>
  <c r="H163" i="6"/>
  <c r="L168" i="6"/>
  <c r="G173" i="6"/>
  <c r="G185" i="6"/>
  <c r="O187" i="6"/>
  <c r="H192" i="6"/>
  <c r="H196" i="6"/>
  <c r="H200" i="6"/>
  <c r="O56" i="6"/>
  <c r="P63" i="6"/>
  <c r="Q70" i="6"/>
  <c r="L74" i="6"/>
  <c r="G78" i="6"/>
  <c r="H85" i="6"/>
  <c r="O88" i="6"/>
  <c r="P95" i="6"/>
  <c r="G99" i="6"/>
  <c r="O101" i="6"/>
  <c r="G107" i="6"/>
  <c r="O109" i="6"/>
  <c r="G115" i="6"/>
  <c r="O117" i="6"/>
  <c r="G123" i="6"/>
  <c r="O125" i="6"/>
  <c r="G131" i="6"/>
  <c r="O133" i="6"/>
  <c r="G139" i="6"/>
  <c r="O141" i="6"/>
  <c r="G147" i="6"/>
  <c r="O149" i="6"/>
  <c r="G155" i="6"/>
  <c r="O157" i="6"/>
  <c r="G163" i="6"/>
  <c r="O165" i="6"/>
  <c r="G171" i="6"/>
  <c r="H175" i="6"/>
  <c r="Q176" i="6"/>
  <c r="O178" i="6"/>
  <c r="L180" i="6"/>
  <c r="G184" i="6"/>
  <c r="P185" i="6"/>
  <c r="H191" i="6"/>
  <c r="Q192" i="6"/>
  <c r="R201" i="6"/>
  <c r="H73" i="6"/>
  <c r="L79" i="6"/>
  <c r="H116" i="6"/>
  <c r="L131" i="6"/>
  <c r="H138" i="6"/>
  <c r="L143" i="6"/>
  <c r="L147" i="6"/>
  <c r="L151" i="6"/>
  <c r="P154" i="6"/>
  <c r="H158" i="6"/>
  <c r="H162" i="6"/>
  <c r="L165" i="6"/>
  <c r="P168" i="6"/>
  <c r="P172" i="6"/>
  <c r="G175" i="6"/>
  <c r="G179" i="6"/>
  <c r="P180" i="6"/>
  <c r="H186" i="6"/>
  <c r="Q187" i="6"/>
  <c r="O189" i="6"/>
  <c r="L191" i="6"/>
  <c r="G195" i="6"/>
  <c r="P196" i="6"/>
  <c r="H129" i="6"/>
  <c r="H143" i="6"/>
  <c r="L148" i="6"/>
  <c r="P153" i="6"/>
  <c r="H159" i="6"/>
  <c r="L164" i="6"/>
  <c r="H169" i="6"/>
  <c r="Q173" i="6"/>
  <c r="Q177" i="6"/>
  <c r="Q181" i="6"/>
  <c r="L185" i="6"/>
  <c r="G189" i="6"/>
  <c r="H61" i="6"/>
  <c r="O64" i="6"/>
  <c r="P71" i="6"/>
  <c r="Q78" i="6"/>
  <c r="L82" i="6"/>
  <c r="G86" i="6"/>
  <c r="H93" i="6"/>
  <c r="O96" i="6"/>
  <c r="O99" i="6"/>
  <c r="G105" i="6"/>
  <c r="O107" i="6"/>
  <c r="G113" i="6"/>
  <c r="O115" i="6"/>
  <c r="G121" i="6"/>
  <c r="O123" i="6"/>
  <c r="G129" i="6"/>
  <c r="O131" i="6"/>
  <c r="G137" i="6"/>
  <c r="O139" i="6"/>
  <c r="G145" i="6"/>
  <c r="O147" i="6"/>
  <c r="G153" i="6"/>
  <c r="O155" i="6"/>
  <c r="G161" i="6"/>
  <c r="O163" i="6"/>
  <c r="G169" i="6"/>
  <c r="O171" i="6"/>
  <c r="P173" i="6"/>
  <c r="H179" i="6"/>
  <c r="Q180" i="6"/>
  <c r="O182" i="6"/>
  <c r="Q186" i="6"/>
  <c r="P179" i="6"/>
  <c r="G170" i="6"/>
  <c r="O164" i="6"/>
  <c r="G154" i="6"/>
  <c r="O148" i="6"/>
  <c r="G138" i="6"/>
  <c r="O132" i="6"/>
  <c r="G122" i="6"/>
  <c r="O116" i="6"/>
  <c r="G106" i="6"/>
  <c r="O100" i="6"/>
  <c r="L94" i="6"/>
  <c r="L62" i="6"/>
  <c r="N200" i="6"/>
  <c r="N120" i="6"/>
  <c r="Q175" i="6"/>
  <c r="H174" i="6"/>
  <c r="H172" i="6"/>
  <c r="L169" i="6"/>
  <c r="P166" i="6"/>
  <c r="H164" i="6"/>
  <c r="L161" i="6"/>
  <c r="P158" i="6"/>
  <c r="H156" i="6"/>
  <c r="L153" i="6"/>
  <c r="P150" i="6"/>
  <c r="H148" i="6"/>
  <c r="L145" i="6"/>
  <c r="P142" i="6"/>
  <c r="H140" i="6"/>
  <c r="L137" i="6"/>
  <c r="H134" i="6"/>
  <c r="H130" i="6"/>
  <c r="H124" i="6"/>
  <c r="L113" i="6"/>
  <c r="P102" i="6"/>
  <c r="O93" i="6"/>
  <c r="G83" i="6"/>
  <c r="O61" i="6"/>
  <c r="H201" i="6"/>
  <c r="L190" i="6"/>
  <c r="H185" i="6"/>
  <c r="L174" i="6"/>
  <c r="Q90" i="6"/>
  <c r="R193" i="6"/>
  <c r="N180" i="6"/>
  <c r="P144" i="6"/>
  <c r="H142" i="6"/>
  <c r="L139" i="6"/>
  <c r="P136" i="6"/>
  <c r="P132" i="6"/>
  <c r="L129" i="6"/>
  <c r="L121" i="6"/>
  <c r="P110" i="6"/>
  <c r="H100" i="6"/>
  <c r="H90" i="6"/>
  <c r="P68" i="6"/>
  <c r="G194" i="6"/>
  <c r="O188" i="6"/>
  <c r="G178" i="6"/>
  <c r="O172" i="6"/>
  <c r="G162" i="6"/>
  <c r="O156" i="6"/>
  <c r="G146" i="6"/>
  <c r="O140" i="6"/>
  <c r="G130" i="6"/>
  <c r="O124" i="6"/>
  <c r="G114" i="6"/>
  <c r="O108" i="6"/>
  <c r="G98" i="6"/>
  <c r="O76" i="6"/>
  <c r="G66" i="6"/>
  <c r="R197" i="6"/>
  <c r="N192" i="6"/>
  <c r="N104" i="6"/>
  <c r="R125" i="6"/>
  <c r="N168" i="6"/>
  <c r="N187" i="6"/>
  <c r="R192" i="6"/>
  <c r="N195" i="6"/>
  <c r="R196" i="6"/>
  <c r="N199" i="6"/>
  <c r="R200" i="6"/>
  <c r="O52" i="6"/>
  <c r="P59" i="6"/>
  <c r="Q66" i="6"/>
  <c r="L70" i="6"/>
  <c r="G74" i="6"/>
  <c r="H81" i="6"/>
  <c r="O84" i="6"/>
  <c r="P91" i="6"/>
  <c r="O98" i="6"/>
  <c r="G104" i="6"/>
  <c r="O106" i="6"/>
  <c r="G112" i="6"/>
  <c r="O114" i="6"/>
  <c r="G120" i="6"/>
  <c r="O122" i="6"/>
  <c r="G128" i="6"/>
  <c r="O130" i="6"/>
  <c r="G136" i="6"/>
  <c r="O138" i="6"/>
  <c r="G144" i="6"/>
  <c r="O146" i="6"/>
  <c r="G152" i="6"/>
  <c r="O154" i="6"/>
  <c r="G160" i="6"/>
  <c r="O162" i="6"/>
  <c r="G168" i="6"/>
  <c r="O170" i="6"/>
  <c r="H173" i="6"/>
  <c r="Q174" i="6"/>
  <c r="O176" i="6"/>
  <c r="L178" i="6"/>
  <c r="G182" i="6"/>
  <c r="P183" i="6"/>
  <c r="H189" i="6"/>
  <c r="Q190" i="6"/>
  <c r="O192" i="6"/>
  <c r="L194" i="6"/>
  <c r="G198" i="6"/>
  <c r="P199" i="6"/>
  <c r="L55" i="6"/>
  <c r="H66" i="6"/>
  <c r="O69" i="6"/>
  <c r="P76" i="6"/>
  <c r="Q83" i="6"/>
  <c r="L87" i="6"/>
  <c r="G91" i="6"/>
  <c r="H98" i="6"/>
  <c r="P100" i="6"/>
  <c r="L103" i="6"/>
  <c r="H106" i="6"/>
  <c r="P108" i="6"/>
  <c r="L111" i="6"/>
  <c r="H114" i="6"/>
  <c r="P116" i="6"/>
  <c r="L119" i="6"/>
  <c r="H122" i="6"/>
  <c r="P124" i="6"/>
  <c r="R109" i="6"/>
  <c r="N152" i="6"/>
  <c r="R173" i="6"/>
  <c r="N183" i="6"/>
  <c r="R188" i="6"/>
  <c r="N191" i="6"/>
  <c r="N194" i="6"/>
  <c r="R195" i="6"/>
  <c r="N198" i="6"/>
  <c r="R199" i="6"/>
  <c r="O60" i="6"/>
  <c r="P67" i="6"/>
  <c r="Q74" i="6"/>
  <c r="L78" i="6"/>
  <c r="G82" i="6"/>
  <c r="H89" i="6"/>
  <c r="O92" i="6"/>
  <c r="G102" i="6"/>
  <c r="O104" i="6"/>
  <c r="G110" i="6"/>
  <c r="O112" i="6"/>
  <c r="G118" i="6"/>
  <c r="O120" i="6"/>
  <c r="G126" i="6"/>
  <c r="O128" i="6"/>
  <c r="G134" i="6"/>
  <c r="O136" i="6"/>
  <c r="G142" i="6"/>
  <c r="O144" i="6"/>
  <c r="G150" i="6"/>
  <c r="O152" i="6"/>
  <c r="G158" i="6"/>
  <c r="O160" i="6"/>
  <c r="G166" i="6"/>
  <c r="O168" i="6"/>
  <c r="H177" i="6"/>
  <c r="Q178" i="6"/>
  <c r="O180" i="6"/>
  <c r="L182" i="6"/>
  <c r="G186" i="6"/>
  <c r="P187" i="6"/>
  <c r="H193" i="6"/>
  <c r="Q194" i="6"/>
  <c r="O196" i="6"/>
  <c r="L198" i="6"/>
  <c r="P52" i="6"/>
  <c r="L63" i="6"/>
  <c r="G67" i="6"/>
  <c r="H74" i="6"/>
  <c r="O77" i="6"/>
  <c r="P84" i="6"/>
  <c r="Q91" i="6"/>
  <c r="L95" i="6"/>
  <c r="P98" i="6"/>
  <c r="L101" i="6"/>
  <c r="H104" i="6"/>
  <c r="P106" i="6"/>
  <c r="L109" i="6"/>
  <c r="H112" i="6"/>
  <c r="P114" i="6"/>
  <c r="L117" i="6"/>
  <c r="H120" i="6"/>
  <c r="P122" i="6"/>
  <c r="L125" i="6"/>
  <c r="H128" i="6"/>
  <c r="P130" i="6"/>
  <c r="L133" i="6"/>
  <c r="H136" i="6"/>
  <c r="N136" i="6"/>
  <c r="R157" i="6"/>
  <c r="R184" i="6"/>
  <c r="R191" i="6"/>
  <c r="N193" i="6"/>
  <c r="R194" i="6"/>
  <c r="N197" i="6"/>
  <c r="R198" i="6"/>
  <c r="N201" i="6"/>
  <c r="L54" i="6"/>
  <c r="H65" i="6"/>
  <c r="O68" i="6"/>
  <c r="P75" i="6"/>
  <c r="Q82" i="6"/>
  <c r="L86" i="6"/>
  <c r="G90" i="6"/>
  <c r="H97" i="6"/>
  <c r="G100" i="6"/>
  <c r="O102" i="6"/>
  <c r="G108" i="6"/>
  <c r="O110" i="6"/>
  <c r="G116" i="6"/>
  <c r="O118" i="6"/>
  <c r="G124" i="6"/>
  <c r="O126" i="6"/>
  <c r="G132" i="6"/>
  <c r="O134" i="6"/>
  <c r="G140" i="6"/>
  <c r="O142" i="6"/>
  <c r="G148" i="6"/>
  <c r="O150" i="6"/>
  <c r="G156" i="6"/>
  <c r="O158" i="6"/>
  <c r="G164" i="6"/>
  <c r="O166" i="6"/>
  <c r="G172" i="6"/>
  <c r="G174" i="6"/>
  <c r="P175" i="6"/>
  <c r="H181" i="6"/>
  <c r="Q182" i="6"/>
  <c r="O184" i="6"/>
  <c r="L186" i="6"/>
  <c r="G190" i="6"/>
  <c r="P191" i="6"/>
  <c r="H197" i="6"/>
  <c r="Q198" i="6"/>
  <c r="O200" i="6"/>
  <c r="O53" i="6"/>
  <c r="P60" i="6"/>
  <c r="Q67" i="6"/>
  <c r="L71" i="6"/>
  <c r="G75" i="6"/>
  <c r="H82" i="6"/>
  <c r="O85" i="6"/>
  <c r="P92" i="6"/>
  <c r="L99" i="6"/>
  <c r="H102" i="6"/>
  <c r="P104" i="6"/>
  <c r="L107" i="6"/>
  <c r="H110" i="6"/>
  <c r="P112" i="6"/>
  <c r="L115" i="6"/>
  <c r="H118" i="6"/>
  <c r="P120" i="6"/>
  <c r="L123" i="6"/>
  <c r="H126" i="6"/>
  <c r="P128" i="6"/>
  <c r="R189" i="6"/>
  <c r="N188" i="6"/>
  <c r="R185" i="6"/>
  <c r="N184" i="6"/>
  <c r="R181" i="6"/>
  <c r="R177" i="6"/>
  <c r="N172" i="6"/>
  <c r="R161" i="6"/>
  <c r="N156" i="6"/>
  <c r="R145" i="6"/>
  <c r="N140" i="6"/>
  <c r="R129" i="6"/>
  <c r="N124" i="6"/>
  <c r="R113" i="6"/>
  <c r="N108" i="6"/>
  <c r="Q97" i="6"/>
  <c r="P90" i="6"/>
  <c r="Q81" i="6"/>
  <c r="P74" i="6"/>
  <c r="G69" i="6"/>
  <c r="R190" i="6"/>
  <c r="N189" i="6"/>
  <c r="R186" i="6"/>
  <c r="N185" i="6"/>
  <c r="R182" i="6"/>
  <c r="N181" i="6"/>
  <c r="N179" i="6"/>
  <c r="N176" i="6"/>
  <c r="R165" i="6"/>
  <c r="N160" i="6"/>
  <c r="R149" i="6"/>
  <c r="N144" i="6"/>
  <c r="R133" i="6"/>
  <c r="N128" i="6"/>
  <c r="R117" i="6"/>
  <c r="N112" i="6"/>
  <c r="R101" i="6"/>
  <c r="H96" i="6"/>
  <c r="L85" i="6"/>
  <c r="H80" i="6"/>
  <c r="R187" i="6"/>
  <c r="N186" i="6"/>
  <c r="R183" i="6"/>
  <c r="N182" i="6"/>
  <c r="R180" i="6"/>
  <c r="R169" i="6"/>
  <c r="N164" i="6"/>
  <c r="R153" i="6"/>
  <c r="N148" i="6"/>
  <c r="R137" i="6"/>
  <c r="N132" i="6"/>
  <c r="R121" i="6"/>
  <c r="N116" i="6"/>
  <c r="R105" i="6"/>
  <c r="N100" i="6"/>
  <c r="G89" i="6"/>
  <c r="O83" i="6"/>
  <c r="O71" i="6"/>
  <c r="L65" i="6"/>
  <c r="N69" i="6"/>
  <c r="P85" i="6"/>
  <c r="Q120" i="6"/>
  <c r="Q165" i="6"/>
  <c r="Q61" i="6"/>
  <c r="Q69" i="6"/>
  <c r="G77" i="6"/>
  <c r="P78" i="6"/>
  <c r="H84" i="6"/>
  <c r="Q85" i="6"/>
  <c r="O87" i="6"/>
  <c r="L89" i="6"/>
  <c r="G93" i="6"/>
  <c r="P94" i="6"/>
  <c r="N99" i="6"/>
  <c r="R100" i="6"/>
  <c r="N103" i="6"/>
  <c r="R104" i="6"/>
  <c r="N107" i="6"/>
  <c r="R108" i="6"/>
  <c r="N111" i="6"/>
  <c r="R112" i="6"/>
  <c r="N115" i="6"/>
  <c r="R116" i="6"/>
  <c r="N119" i="6"/>
  <c r="R120" i="6"/>
  <c r="N123" i="6"/>
  <c r="R124" i="6"/>
  <c r="N127" i="6"/>
  <c r="R128" i="6"/>
  <c r="N131" i="6"/>
  <c r="R132" i="6"/>
  <c r="N135" i="6"/>
  <c r="R136" i="6"/>
  <c r="N139" i="6"/>
  <c r="R140" i="6"/>
  <c r="N143" i="6"/>
  <c r="R144" i="6"/>
  <c r="N147" i="6"/>
  <c r="R148" i="6"/>
  <c r="N151" i="6"/>
  <c r="R152" i="6"/>
  <c r="N155" i="6"/>
  <c r="R156" i="6"/>
  <c r="N159" i="6"/>
  <c r="R160" i="6"/>
  <c r="N163" i="6"/>
  <c r="R164" i="6"/>
  <c r="N167" i="6"/>
  <c r="R168" i="6"/>
  <c r="N171" i="6"/>
  <c r="R172" i="6"/>
  <c r="N175" i="6"/>
  <c r="R176" i="6"/>
  <c r="R78" i="6"/>
  <c r="G68" i="6"/>
  <c r="H79" i="6"/>
  <c r="Q127" i="6"/>
  <c r="Q149" i="6"/>
  <c r="L57" i="6"/>
  <c r="L73" i="6"/>
  <c r="O75" i="6"/>
  <c r="L77" i="6"/>
  <c r="G81" i="6"/>
  <c r="P82" i="6"/>
  <c r="H88" i="6"/>
  <c r="Q89" i="6"/>
  <c r="O91" i="6"/>
  <c r="L93" i="6"/>
  <c r="G97" i="6"/>
  <c r="N98" i="6"/>
  <c r="R99" i="6"/>
  <c r="N102" i="6"/>
  <c r="R103" i="6"/>
  <c r="N106" i="6"/>
  <c r="R107" i="6"/>
  <c r="N110" i="6"/>
  <c r="R111" i="6"/>
  <c r="N114" i="6"/>
  <c r="R115" i="6"/>
  <c r="N118" i="6"/>
  <c r="R119" i="6"/>
  <c r="N122" i="6"/>
  <c r="R123" i="6"/>
  <c r="N126" i="6"/>
  <c r="R127" i="6"/>
  <c r="N130" i="6"/>
  <c r="R131" i="6"/>
  <c r="N134" i="6"/>
  <c r="R135" i="6"/>
  <c r="N138" i="6"/>
  <c r="R139" i="6"/>
  <c r="N142" i="6"/>
  <c r="R143" i="6"/>
  <c r="N146" i="6"/>
  <c r="R147" i="6"/>
  <c r="N150" i="6"/>
  <c r="R151" i="6"/>
  <c r="N154" i="6"/>
  <c r="R155" i="6"/>
  <c r="N158" i="6"/>
  <c r="R159" i="6"/>
  <c r="N162" i="6"/>
  <c r="R163" i="6"/>
  <c r="N166" i="6"/>
  <c r="R167" i="6"/>
  <c r="N170" i="6"/>
  <c r="R171" i="6"/>
  <c r="N174" i="6"/>
  <c r="R175" i="6"/>
  <c r="N178" i="6"/>
  <c r="R179" i="6"/>
  <c r="R88" i="6"/>
  <c r="G60" i="6"/>
  <c r="Q92" i="6"/>
  <c r="Q133" i="6"/>
  <c r="O63" i="6"/>
  <c r="H68" i="6"/>
  <c r="P70" i="6"/>
  <c r="H76" i="6"/>
  <c r="Q77" i="6"/>
  <c r="O79" i="6"/>
  <c r="L81" i="6"/>
  <c r="G85" i="6"/>
  <c r="P86" i="6"/>
  <c r="H92" i="6"/>
  <c r="Q93" i="6"/>
  <c r="O95" i="6"/>
  <c r="L97" i="6"/>
  <c r="R98" i="6"/>
  <c r="N101" i="6"/>
  <c r="R102" i="6"/>
  <c r="N105" i="6"/>
  <c r="R106" i="6"/>
  <c r="N109" i="6"/>
  <c r="R110" i="6"/>
  <c r="N113" i="6"/>
  <c r="R114" i="6"/>
  <c r="N117" i="6"/>
  <c r="R118" i="6"/>
  <c r="N121" i="6"/>
  <c r="R122" i="6"/>
  <c r="N125" i="6"/>
  <c r="R126" i="6"/>
  <c r="N129" i="6"/>
  <c r="R130" i="6"/>
  <c r="N133" i="6"/>
  <c r="R134" i="6"/>
  <c r="N137" i="6"/>
  <c r="R138" i="6"/>
  <c r="N141" i="6"/>
  <c r="R142" i="6"/>
  <c r="N145" i="6"/>
  <c r="R146" i="6"/>
  <c r="N149" i="6"/>
  <c r="R150" i="6"/>
  <c r="N153" i="6"/>
  <c r="R154" i="6"/>
  <c r="N157" i="6"/>
  <c r="R158" i="6"/>
  <c r="N161" i="6"/>
  <c r="R162" i="6"/>
  <c r="N165" i="6"/>
  <c r="R166" i="6"/>
  <c r="N169" i="6"/>
  <c r="R170" i="6"/>
  <c r="N173" i="6"/>
  <c r="R174" i="6"/>
  <c r="N177" i="6"/>
  <c r="R178" i="6"/>
  <c r="Q73" i="6"/>
  <c r="H72" i="6"/>
  <c r="P66" i="6"/>
  <c r="G65" i="6"/>
  <c r="L61" i="6"/>
  <c r="Q169" i="6"/>
  <c r="Q153" i="6"/>
  <c r="Q137" i="6"/>
  <c r="Q118" i="6"/>
  <c r="Q111" i="6"/>
  <c r="Q104" i="6"/>
  <c r="G72" i="6"/>
  <c r="R95" i="6"/>
  <c r="R76" i="6"/>
  <c r="N67" i="6"/>
  <c r="P62" i="6"/>
  <c r="G61" i="6"/>
  <c r="P58" i="6"/>
  <c r="Q53" i="6"/>
  <c r="Q157" i="6"/>
  <c r="Q141" i="6"/>
  <c r="Q102" i="6"/>
  <c r="H95" i="6"/>
  <c r="G84" i="6"/>
  <c r="Q76" i="6"/>
  <c r="P69" i="6"/>
  <c r="H63" i="6"/>
  <c r="R83" i="6"/>
  <c r="N74" i="6"/>
  <c r="R64" i="6"/>
  <c r="G73" i="6"/>
  <c r="L69" i="6"/>
  <c r="O67" i="6"/>
  <c r="Q65" i="6"/>
  <c r="H64" i="6"/>
  <c r="O55" i="6"/>
  <c r="L53" i="6"/>
  <c r="Q161" i="6"/>
  <c r="Q145" i="6"/>
  <c r="G88" i="6"/>
  <c r="R90" i="6"/>
  <c r="N81" i="6"/>
  <c r="R71" i="6"/>
  <c r="N55" i="6"/>
  <c r="N62" i="6"/>
  <c r="N65" i="6"/>
  <c r="R67" i="6"/>
  <c r="R72" i="6"/>
  <c r="R74" i="6"/>
  <c r="R79" i="6"/>
  <c r="R86" i="6"/>
  <c r="N91" i="6"/>
  <c r="L52" i="6"/>
  <c r="P57" i="6"/>
  <c r="L68" i="6"/>
  <c r="L72" i="6"/>
  <c r="H75" i="6"/>
  <c r="L84" i="6"/>
  <c r="L88" i="6"/>
  <c r="H91" i="6"/>
  <c r="Q99" i="6"/>
  <c r="Q106" i="6"/>
  <c r="Q108" i="6"/>
  <c r="Q115" i="6"/>
  <c r="Q122" i="6"/>
  <c r="Q124" i="6"/>
  <c r="Q132" i="6"/>
  <c r="Q136" i="6"/>
  <c r="Q140" i="6"/>
  <c r="Q144" i="6"/>
  <c r="Q148" i="6"/>
  <c r="Q152" i="6"/>
  <c r="Q156" i="6"/>
  <c r="Q160" i="6"/>
  <c r="Q164" i="6"/>
  <c r="Q168" i="6"/>
  <c r="N59" i="6"/>
  <c r="R62" i="6"/>
  <c r="R70" i="6"/>
  <c r="N75" i="6"/>
  <c r="N82" i="6"/>
  <c r="N87" i="6"/>
  <c r="N89" i="6"/>
  <c r="N94" i="6"/>
  <c r="R96" i="6"/>
  <c r="L64" i="6"/>
  <c r="O66" i="6"/>
  <c r="Q68" i="6"/>
  <c r="O70" i="6"/>
  <c r="P77" i="6"/>
  <c r="L80" i="6"/>
  <c r="O82" i="6"/>
  <c r="Q84" i="6"/>
  <c r="O86" i="6"/>
  <c r="P93" i="6"/>
  <c r="L96" i="6"/>
  <c r="Q103" i="6"/>
  <c r="Q110" i="6"/>
  <c r="Q112" i="6"/>
  <c r="Q119" i="6"/>
  <c r="Q126" i="6"/>
  <c r="Q128" i="6"/>
  <c r="Q131" i="6"/>
  <c r="Q135" i="6"/>
  <c r="Q139" i="6"/>
  <c r="Q143" i="6"/>
  <c r="Q147" i="6"/>
  <c r="Q151" i="6"/>
  <c r="Q155" i="6"/>
  <c r="Q159" i="6"/>
  <c r="Q163" i="6"/>
  <c r="Q167" i="6"/>
  <c r="Q171" i="6"/>
  <c r="Q57" i="6"/>
  <c r="O59" i="6"/>
  <c r="R63" i="6"/>
  <c r="N66" i="6"/>
  <c r="N71" i="6"/>
  <c r="N73" i="6"/>
  <c r="N78" i="6"/>
  <c r="R80" i="6"/>
  <c r="N83" i="6"/>
  <c r="N85" i="6"/>
  <c r="R87" i="6"/>
  <c r="N90" i="6"/>
  <c r="R92" i="6"/>
  <c r="R94" i="6"/>
  <c r="N97" i="6"/>
  <c r="P53" i="6"/>
  <c r="L56" i="6"/>
  <c r="O62" i="6"/>
  <c r="Q64" i="6"/>
  <c r="H67" i="6"/>
  <c r="P73" i="6"/>
  <c r="G76" i="6"/>
  <c r="O78" i="6"/>
  <c r="Q80" i="6"/>
  <c r="H83" i="6"/>
  <c r="P89" i="6"/>
  <c r="G92" i="6"/>
  <c r="O94" i="6"/>
  <c r="Q96" i="6"/>
  <c r="Q98" i="6"/>
  <c r="Q100" i="6"/>
  <c r="Q107" i="6"/>
  <c r="Q114" i="6"/>
  <c r="Q116" i="6"/>
  <c r="Q123" i="6"/>
  <c r="Q130" i="6"/>
  <c r="Q134" i="6"/>
  <c r="Q138" i="6"/>
  <c r="Q142" i="6"/>
  <c r="Q146" i="6"/>
  <c r="Q150" i="6"/>
  <c r="Q154" i="6"/>
  <c r="Q158" i="6"/>
  <c r="Q162" i="6"/>
  <c r="Q166" i="6"/>
  <c r="Q170" i="6"/>
  <c r="P54" i="6"/>
  <c r="R56" i="6"/>
  <c r="N57" i="6"/>
  <c r="R54" i="6"/>
  <c r="N58" i="6"/>
  <c r="R55" i="6"/>
  <c r="N53" i="6"/>
  <c r="P61" i="6"/>
  <c r="O54" i="6"/>
  <c r="Q52" i="6"/>
  <c r="N95" i="6"/>
  <c r="N93" i="6"/>
  <c r="R91" i="6"/>
  <c r="N86" i="6"/>
  <c r="R84" i="6"/>
  <c r="R82" i="6"/>
  <c r="N79" i="6"/>
  <c r="N77" i="6"/>
  <c r="R75" i="6"/>
  <c r="N70" i="6"/>
  <c r="R68" i="6"/>
  <c r="R66" i="6"/>
  <c r="N63" i="6"/>
  <c r="N61" i="6"/>
  <c r="N54" i="6"/>
  <c r="R52" i="6"/>
  <c r="N52" i="6"/>
  <c r="R53" i="6"/>
  <c r="N56" i="6"/>
  <c r="R57" i="6"/>
  <c r="N60" i="6"/>
  <c r="R61" i="6"/>
  <c r="N64" i="6"/>
  <c r="R65" i="6"/>
  <c r="N68" i="6"/>
  <c r="R69" i="6"/>
  <c r="N72" i="6"/>
  <c r="R73" i="6"/>
  <c r="N76" i="6"/>
  <c r="R77" i="6"/>
  <c r="N80" i="6"/>
  <c r="R81" i="6"/>
  <c r="N84" i="6"/>
  <c r="R85" i="6"/>
  <c r="N88" i="6"/>
  <c r="R89" i="6"/>
  <c r="N92" i="6"/>
  <c r="R93" i="6"/>
  <c r="N96" i="6"/>
  <c r="R97" i="6"/>
  <c r="Q56" i="6"/>
  <c r="O58" i="6"/>
  <c r="L60" i="6"/>
  <c r="G64" i="6"/>
  <c r="P65" i="6"/>
  <c r="H71" i="6"/>
  <c r="Q72" i="6"/>
  <c r="O74" i="6"/>
  <c r="L76" i="6"/>
  <c r="G80" i="6"/>
  <c r="P81" i="6"/>
  <c r="H87" i="6"/>
  <c r="Q88" i="6"/>
  <c r="O90" i="6"/>
  <c r="L92" i="6"/>
  <c r="G96" i="6"/>
  <c r="P97" i="6"/>
  <c r="Q101" i="6"/>
  <c r="Q105" i="6"/>
  <c r="Q109" i="6"/>
  <c r="Q113" i="6"/>
  <c r="Q117" i="6"/>
  <c r="Q121" i="6"/>
  <c r="Q125" i="6"/>
  <c r="Q129" i="6"/>
  <c r="BC8" i="7"/>
  <c r="BC13" i="7"/>
  <c r="BC4" i="7"/>
  <c r="BC5" i="7"/>
  <c r="S11" i="7"/>
  <c r="S10" i="7"/>
  <c r="S12" i="7"/>
  <c r="S13" i="7"/>
  <c r="P13" i="6"/>
  <c r="BJ26" i="5"/>
  <c r="BJ21" i="5"/>
  <c r="BJ29" i="5"/>
  <c r="BD34" i="5"/>
  <c r="P12" i="6"/>
  <c r="P30" i="6"/>
  <c r="P23" i="6"/>
  <c r="P16" i="6"/>
  <c r="U7" i="5"/>
  <c r="BJ6" i="5"/>
  <c r="BD5" i="5"/>
  <c r="BH5" i="5"/>
  <c r="BG5" i="5"/>
  <c r="BJ5" i="5"/>
  <c r="BC5" i="5"/>
  <c r="BJ4" i="5"/>
  <c r="BC4" i="5"/>
  <c r="BD4" i="5"/>
  <c r="EY4" i="5"/>
  <c r="FD42" i="5"/>
  <c r="FD41" i="5"/>
  <c r="FD40" i="5"/>
  <c r="FE31" i="5"/>
  <c r="FE29" i="5"/>
  <c r="FE24" i="5"/>
  <c r="FE37" i="5"/>
  <c r="FE35" i="5"/>
  <c r="FE26" i="5"/>
  <c r="FE33" i="5"/>
  <c r="FE22" i="5"/>
  <c r="FE34" i="5"/>
  <c r="FE36" i="5"/>
  <c r="FE25" i="5"/>
  <c r="FE21" i="5"/>
  <c r="FE27" i="5"/>
  <c r="FE32" i="5"/>
  <c r="FE30" i="5"/>
  <c r="FE38" i="5"/>
  <c r="FE28" i="5"/>
  <c r="FE23" i="5"/>
  <c r="FE14" i="5"/>
  <c r="FD14" i="5"/>
  <c r="FE15" i="5"/>
  <c r="FD15" i="5"/>
  <c r="FE18" i="5"/>
  <c r="FD18" i="5"/>
  <c r="FE19" i="5"/>
  <c r="FD19" i="5"/>
  <c r="FE16" i="5"/>
  <c r="FD16" i="5"/>
  <c r="FE17" i="5"/>
  <c r="FD17" i="5"/>
  <c r="EY10" i="5"/>
  <c r="FE42" i="5"/>
  <c r="FE41" i="5"/>
  <c r="FE49" i="5"/>
  <c r="FD49" i="5"/>
  <c r="FE56" i="5"/>
  <c r="FD56" i="5"/>
  <c r="FE54" i="5"/>
  <c r="FD54" i="5"/>
  <c r="FE48" i="5"/>
  <c r="FD48" i="5"/>
  <c r="FE43" i="5"/>
  <c r="FD43" i="5"/>
  <c r="FE51" i="5"/>
  <c r="FD51" i="5"/>
  <c r="FE55" i="5"/>
  <c r="FD55" i="5"/>
  <c r="FE47" i="5"/>
  <c r="FD47" i="5"/>
  <c r="FE46" i="5"/>
  <c r="FD46" i="5"/>
  <c r="FE45" i="5"/>
  <c r="FD45" i="5"/>
  <c r="FE53" i="5"/>
  <c r="FD53" i="5"/>
  <c r="FE50" i="5"/>
  <c r="FD50" i="5"/>
  <c r="FE40" i="5"/>
  <c r="FE44" i="5"/>
  <c r="FD44" i="5"/>
  <c r="FE52" i="5"/>
  <c r="FD52" i="5"/>
  <c r="FE57" i="5"/>
  <c r="FD57" i="5"/>
  <c r="BD15" i="5"/>
  <c r="BC15" i="5"/>
  <c r="BD7" i="5"/>
  <c r="BC7" i="5"/>
  <c r="BD10" i="5"/>
  <c r="BC10" i="5"/>
  <c r="D8" i="5"/>
  <c r="Q58" i="6"/>
  <c r="BC17" i="7"/>
  <c r="BD26" i="5"/>
  <c r="BC26" i="5"/>
  <c r="BC21" i="5"/>
  <c r="BC29" i="5"/>
  <c r="BJ34" i="5"/>
  <c r="BC34" i="5"/>
  <c r="R41" i="6"/>
  <c r="BD29" i="5"/>
  <c r="Q41" i="6"/>
  <c r="BD21" i="5"/>
  <c r="Q22" i="6"/>
  <c r="R22" i="6"/>
  <c r="R33" i="6"/>
  <c r="Q33" i="6"/>
  <c r="BJ10" i="5"/>
  <c r="BJ7" i="5"/>
  <c r="BJ2" i="5"/>
  <c r="BJ15" i="5"/>
  <c r="CZ11" i="5"/>
  <c r="CZ12" i="5"/>
  <c r="BG4" i="5"/>
  <c r="BH4" i="5"/>
  <c r="D10" i="5"/>
  <c r="D9" i="5"/>
  <c r="D11" i="5"/>
  <c r="R58" i="6"/>
  <c r="Q30" i="6"/>
  <c r="Q43" i="6"/>
  <c r="CC15" i="5"/>
  <c r="R30" i="6"/>
  <c r="R43" i="6"/>
  <c r="Q7" i="6"/>
  <c r="BG21" i="5"/>
  <c r="Q20" i="6"/>
  <c r="BH21" i="5"/>
  <c r="R20" i="6"/>
  <c r="BH26" i="5"/>
  <c r="R14" i="6"/>
  <c r="BG26" i="5"/>
  <c r="Q14" i="6"/>
  <c r="BH34" i="5"/>
  <c r="R4" i="6"/>
  <c r="BG29" i="5"/>
  <c r="BH29" i="5"/>
  <c r="BG34" i="5"/>
  <c r="Q4" i="6"/>
  <c r="R7" i="6"/>
  <c r="FD36" i="5"/>
  <c r="FD31" i="5"/>
  <c r="FD32" i="5"/>
  <c r="FD21" i="5"/>
  <c r="FD28" i="5"/>
  <c r="FD26" i="5"/>
  <c r="FD38" i="5"/>
  <c r="FD33" i="5"/>
  <c r="FD24" i="5"/>
  <c r="FD30" i="5"/>
  <c r="FD34" i="5"/>
  <c r="FD23" i="5"/>
  <c r="FD22" i="5"/>
  <c r="FD35" i="5"/>
  <c r="FD25" i="5"/>
  <c r="FD29" i="5"/>
  <c r="FD27" i="5"/>
  <c r="FD37" i="5"/>
  <c r="Q13" i="6"/>
  <c r="Q12" i="6"/>
  <c r="R13" i="6"/>
  <c r="R12" i="6"/>
  <c r="R17" i="6"/>
  <c r="Q17" i="6"/>
  <c r="BH15" i="5"/>
  <c r="BG15" i="5"/>
  <c r="BG7" i="5"/>
  <c r="BH7" i="5"/>
  <c r="BG10" i="5"/>
  <c r="BH10" i="5"/>
  <c r="P6" i="7"/>
  <c r="BD2" i="5"/>
  <c r="BC2" i="5"/>
  <c r="BC6" i="5"/>
  <c r="BD6" i="5"/>
  <c r="CC9" i="5"/>
  <c r="CC12" i="5"/>
  <c r="CC4" i="5"/>
  <c r="CC17" i="5"/>
  <c r="CC8" i="5"/>
  <c r="CC7" i="5"/>
  <c r="CC3" i="5"/>
  <c r="CC18" i="5"/>
  <c r="CC19" i="5"/>
  <c r="CC16" i="5"/>
  <c r="CC14" i="5"/>
  <c r="CC11" i="5"/>
  <c r="CC5" i="5"/>
  <c r="CC2" i="5"/>
  <c r="CC13" i="5"/>
  <c r="CC6" i="5"/>
  <c r="CC10" i="5"/>
  <c r="H60" i="6"/>
  <c r="CC26" i="5"/>
  <c r="CC30" i="5"/>
  <c r="CC28" i="5"/>
  <c r="CC27" i="5"/>
  <c r="CC38" i="5"/>
  <c r="CC25" i="5"/>
  <c r="CC29" i="5"/>
  <c r="CC36" i="5"/>
  <c r="CC37" i="5"/>
  <c r="CC31" i="5"/>
  <c r="CC24" i="5"/>
  <c r="CC23" i="5"/>
  <c r="CC33" i="5"/>
  <c r="CC112" i="5"/>
  <c r="CC119" i="5"/>
  <c r="CC110" i="5"/>
  <c r="CC121" i="5"/>
  <c r="CC115" i="5"/>
  <c r="CC120" i="5"/>
  <c r="CC122" i="5"/>
  <c r="CC114" i="5"/>
  <c r="CC108" i="5"/>
  <c r="CC32" i="5"/>
  <c r="CC35" i="5"/>
  <c r="CC118" i="5"/>
  <c r="CC113" i="5"/>
  <c r="CC109" i="5"/>
  <c r="CC125" i="5"/>
  <c r="CC124" i="5"/>
  <c r="CC21" i="5"/>
  <c r="CC123" i="5"/>
  <c r="CC111" i="5"/>
  <c r="CC117" i="5"/>
  <c r="CC116" i="5"/>
  <c r="CC34" i="5"/>
  <c r="CC22" i="5"/>
  <c r="FJ7" i="5"/>
  <c r="FJ3" i="5"/>
  <c r="FJ6" i="5"/>
  <c r="FJ4" i="5"/>
  <c r="P7" i="7"/>
  <c r="BN21" i="5"/>
  <c r="BN29" i="5"/>
  <c r="BN26" i="5"/>
  <c r="BN34" i="5"/>
  <c r="Q8" i="6"/>
  <c r="R8" i="6"/>
  <c r="BG6" i="5"/>
  <c r="Q15" i="6"/>
  <c r="BH6" i="5"/>
  <c r="R15" i="6"/>
  <c r="R5" i="6"/>
  <c r="R9" i="6"/>
  <c r="BH2" i="5"/>
  <c r="Q5" i="6"/>
  <c r="BG2" i="5"/>
  <c r="Q9" i="6"/>
  <c r="BK5" i="5"/>
  <c r="BK4" i="5"/>
  <c r="K35" i="8"/>
  <c r="J38" i="8"/>
  <c r="D12" i="5"/>
  <c r="FK7" i="5"/>
  <c r="FK6" i="5"/>
  <c r="FK4" i="5"/>
  <c r="FK3" i="5"/>
  <c r="Q60" i="6"/>
  <c r="Q59" i="6"/>
  <c r="R60" i="6"/>
  <c r="R59" i="6"/>
  <c r="R21" i="6"/>
  <c r="Q21" i="6"/>
  <c r="R18" i="6"/>
  <c r="R25" i="6"/>
  <c r="Q18" i="6"/>
  <c r="Q25" i="6"/>
  <c r="R42" i="6"/>
  <c r="Q42" i="6"/>
  <c r="R23" i="6"/>
  <c r="Q23" i="6"/>
  <c r="BK7" i="5"/>
  <c r="BK10" i="5"/>
  <c r="BK15" i="5"/>
  <c r="CG13" i="5"/>
  <c r="CG12" i="5"/>
  <c r="O30" i="8"/>
  <c r="P30" i="8"/>
  <c r="O29" i="8"/>
  <c r="P29" i="8"/>
  <c r="D13" i="5"/>
  <c r="D15" i="5"/>
  <c r="Z30" i="7" a="1"/>
  <c r="B23" i="6"/>
  <c r="BN5" i="5"/>
  <c r="BN7" i="5"/>
  <c r="BN4" i="5"/>
  <c r="BN10" i="5"/>
  <c r="BN15" i="5"/>
  <c r="L35" i="8"/>
  <c r="R24" i="6"/>
  <c r="D14" i="5"/>
  <c r="Z31" i="7"/>
  <c r="Z36" i="7"/>
  <c r="Z32" i="7"/>
  <c r="Z38" i="7"/>
  <c r="Z33" i="7"/>
  <c r="Z34" i="7"/>
  <c r="Z35" i="7"/>
  <c r="Z30" i="7"/>
  <c r="Z37" i="7"/>
  <c r="AA30" i="7"/>
  <c r="BK6" i="5"/>
  <c r="BK2" i="5"/>
  <c r="Q2" i="6"/>
  <c r="Q10" i="6"/>
  <c r="R2" i="6"/>
  <c r="R10" i="6"/>
  <c r="Q24" i="6"/>
  <c r="L33" i="8"/>
  <c r="L34" i="8"/>
  <c r="D16" i="5"/>
  <c r="AA31" i="7"/>
  <c r="BR23" i="5"/>
  <c r="B7" i="6"/>
  <c r="BN6" i="5"/>
  <c r="BN2" i="5"/>
  <c r="P33" i="8"/>
  <c r="J39" i="8"/>
  <c r="D17" i="5"/>
  <c r="AA32" i="7"/>
  <c r="D18" i="5"/>
  <c r="AA33" i="7"/>
  <c r="AA34" i="7"/>
  <c r="B8" i="6"/>
  <c r="D19" i="5"/>
  <c r="AA35" i="7"/>
  <c r="AA36" i="7"/>
  <c r="AA37" i="7"/>
  <c r="BR20" i="5"/>
  <c r="B10" i="6"/>
  <c r="B9" i="6"/>
  <c r="BR19" i="5"/>
  <c r="Q16" i="6"/>
  <c r="BR21" i="5"/>
  <c r="B11" i="6"/>
  <c r="R16" i="6"/>
  <c r="B12" i="6"/>
  <c r="BR22" i="5"/>
  <c r="D22" i="5"/>
  <c r="CQ57" i="5"/>
  <c r="CQ54" i="5"/>
  <c r="CQ47" i="5"/>
  <c r="CQ56" i="5"/>
  <c r="CQ43" i="5"/>
  <c r="CQ45" i="5"/>
  <c r="CQ53" i="5"/>
  <c r="CQ44" i="5"/>
  <c r="CQ41" i="5"/>
  <c r="CQ40" i="5"/>
  <c r="CQ50" i="5"/>
  <c r="CQ55" i="5"/>
  <c r="CQ48" i="5"/>
  <c r="CQ51" i="5"/>
  <c r="CQ49" i="5"/>
  <c r="CQ46" i="5"/>
  <c r="CQ52" i="5"/>
  <c r="CQ42" i="5"/>
  <c r="D21" i="5"/>
  <c r="D23" i="5"/>
  <c r="CQ127" i="5"/>
  <c r="CQ115" i="5"/>
  <c r="CQ118" i="5"/>
  <c r="CQ119" i="5"/>
  <c r="CQ124" i="5"/>
  <c r="CQ14" i="5"/>
  <c r="CQ125" i="5"/>
  <c r="CQ17" i="5"/>
  <c r="CQ123" i="5"/>
  <c r="CQ110" i="5"/>
  <c r="CQ121" i="5"/>
  <c r="CQ120" i="5"/>
  <c r="CQ114" i="5"/>
  <c r="CQ19" i="5"/>
  <c r="CQ108" i="5"/>
  <c r="CQ15" i="5"/>
  <c r="CQ113" i="5"/>
  <c r="CQ112" i="5"/>
  <c r="CQ126" i="5"/>
  <c r="CQ111" i="5"/>
  <c r="CQ18" i="5"/>
  <c r="CQ122" i="5"/>
  <c r="CQ16" i="5"/>
  <c r="CQ117" i="5"/>
  <c r="CQ116" i="5"/>
  <c r="CQ33" i="5"/>
  <c r="CQ29" i="5"/>
  <c r="CQ22" i="5"/>
  <c r="CQ23" i="5"/>
  <c r="CQ38" i="5"/>
  <c r="CQ35" i="5"/>
  <c r="CQ36" i="5"/>
  <c r="CQ25" i="5"/>
  <c r="CQ21" i="5"/>
  <c r="CQ31" i="5"/>
  <c r="CQ28" i="5"/>
  <c r="CQ34" i="5"/>
  <c r="CQ30" i="5"/>
  <c r="CQ37" i="5"/>
  <c r="CQ24" i="5"/>
  <c r="CQ27" i="5"/>
  <c r="CQ26" i="5"/>
  <c r="CQ32" i="5"/>
  <c r="AA38" i="7"/>
  <c r="B17" i="3"/>
  <c r="U6" i="5"/>
  <c r="U3" i="5"/>
  <c r="U4" i="5"/>
  <c r="U5" i="5"/>
  <c r="B19" i="3"/>
  <c r="B18" i="3"/>
  <c r="D24" i="5"/>
  <c r="D25" i="5"/>
  <c r="D26" i="5"/>
  <c r="D27" i="5"/>
  <c r="D28" i="5"/>
  <c r="D29" i="5"/>
  <c r="D30" i="5"/>
  <c r="D32" i="5"/>
  <c r="D31" i="5"/>
  <c r="D33" i="5"/>
  <c r="D34" i="5"/>
  <c r="D35" i="5"/>
  <c r="D36" i="5"/>
  <c r="D37" i="5"/>
  <c r="D40" i="5"/>
  <c r="D38" i="5"/>
  <c r="D41" i="5"/>
  <c r="D108" i="5"/>
  <c r="D42" i="5"/>
  <c r="D109" i="5"/>
  <c r="D43" i="5"/>
  <c r="D110" i="5"/>
  <c r="D44" i="5"/>
  <c r="D111" i="5"/>
  <c r="D45" i="5"/>
  <c r="D112" i="5"/>
  <c r="D46" i="5"/>
  <c r="D113" i="5"/>
  <c r="D47" i="5"/>
  <c r="D114" i="5"/>
  <c r="D48" i="5"/>
  <c r="D115" i="5"/>
  <c r="D49" i="5"/>
  <c r="D116" i="5"/>
  <c r="D50" i="5"/>
  <c r="D117" i="5"/>
  <c r="D51" i="5"/>
  <c r="D118" i="5"/>
  <c r="D52" i="5"/>
  <c r="D119" i="5"/>
  <c r="D53" i="5"/>
  <c r="D120" i="5"/>
  <c r="D54" i="5"/>
  <c r="D121" i="5"/>
  <c r="D55" i="5"/>
  <c r="D122" i="5"/>
  <c r="D56" i="5"/>
  <c r="D57" i="5"/>
  <c r="D123" i="5"/>
  <c r="D124" i="5"/>
  <c r="D126" i="5"/>
  <c r="U2" i="5"/>
  <c r="D125" i="5"/>
  <c r="D127" i="5"/>
  <c r="K55" i="6"/>
  <c r="H54" i="6"/>
  <c r="K59" i="6"/>
  <c r="G59" i="6"/>
  <c r="H59" i="6"/>
  <c r="K2" i="6"/>
  <c r="H38" i="6"/>
  <c r="H40" i="6"/>
  <c r="K36" i="6"/>
  <c r="K38" i="6"/>
  <c r="H31" i="6"/>
  <c r="H33" i="6"/>
  <c r="K22" i="6"/>
  <c r="H16" i="6"/>
  <c r="K18" i="6"/>
  <c r="K15" i="6"/>
  <c r="H4" i="6"/>
  <c r="H13" i="6"/>
  <c r="B31" i="5"/>
  <c r="B32" i="5"/>
  <c r="B33" i="5"/>
  <c r="B34" i="5"/>
  <c r="B36" i="5"/>
  <c r="B35" i="5"/>
  <c r="B40" i="5"/>
  <c r="B37" i="5"/>
  <c r="B42" i="5"/>
  <c r="B38" i="5"/>
  <c r="B41" i="5"/>
  <c r="K6" i="6"/>
  <c r="K16" i="6"/>
  <c r="K3" i="6"/>
  <c r="K17" i="6"/>
  <c r="B22" i="5"/>
  <c r="B21" i="5"/>
  <c r="B23" i="5"/>
  <c r="B24" i="5"/>
  <c r="B26" i="5"/>
  <c r="B25" i="5"/>
  <c r="B29" i="5"/>
  <c r="B28" i="5"/>
  <c r="B27" i="5"/>
  <c r="B30" i="5"/>
  <c r="B4" i="5"/>
  <c r="B8" i="5"/>
  <c r="B5" i="5"/>
  <c r="B6" i="5"/>
  <c r="B3" i="5"/>
  <c r="B2" i="5"/>
  <c r="B7" i="5"/>
  <c r="B11" i="5"/>
  <c r="B10" i="5"/>
  <c r="B9" i="5"/>
  <c r="B12" i="5"/>
  <c r="B13" i="5"/>
  <c r="B15" i="5"/>
  <c r="B14" i="5"/>
  <c r="B16" i="5"/>
  <c r="B17" i="5"/>
  <c r="B18" i="5"/>
  <c r="B19" i="5"/>
  <c r="K33" i="6"/>
  <c r="G56" i="6"/>
  <c r="K56" i="6"/>
  <c r="G47" i="6"/>
  <c r="K43" i="6"/>
  <c r="H8" i="6"/>
  <c r="H25" i="6"/>
  <c r="K14" i="6"/>
  <c r="K20" i="6"/>
  <c r="K27" i="6"/>
  <c r="H18" i="6"/>
  <c r="H20" i="6"/>
  <c r="H17" i="6"/>
  <c r="H32" i="6"/>
  <c r="K30" i="6"/>
  <c r="H3" i="6"/>
  <c r="H5" i="6"/>
  <c r="H7" i="6"/>
  <c r="K7" i="6"/>
  <c r="H15" i="6"/>
  <c r="H10" i="6"/>
  <c r="H27" i="6"/>
  <c r="H21" i="6"/>
  <c r="K23" i="6"/>
  <c r="H24" i="6"/>
  <c r="H41" i="6"/>
  <c r="H26" i="6"/>
  <c r="K34" i="6"/>
  <c r="K31" i="6"/>
  <c r="H42" i="6"/>
  <c r="H57" i="6"/>
  <c r="H56" i="6"/>
  <c r="G55" i="6"/>
  <c r="H53" i="6"/>
  <c r="H46" i="6"/>
  <c r="K50" i="6"/>
  <c r="H43" i="6"/>
  <c r="H51" i="6"/>
  <c r="K48" i="6"/>
  <c r="K51" i="6"/>
  <c r="H48" i="6"/>
  <c r="K11" i="6"/>
  <c r="H36" i="6"/>
  <c r="H28" i="6"/>
  <c r="K45" i="6"/>
  <c r="H9" i="6"/>
  <c r="K10" i="6"/>
  <c r="K8" i="6"/>
  <c r="K19" i="6"/>
  <c r="H23" i="6"/>
  <c r="K29" i="6"/>
  <c r="H14" i="6"/>
  <c r="K9" i="6"/>
  <c r="H19" i="6"/>
  <c r="H11" i="6"/>
  <c r="H29" i="6"/>
  <c r="K37" i="6"/>
  <c r="K35" i="6"/>
  <c r="H39" i="6"/>
  <c r="K4" i="6"/>
  <c r="H6" i="6"/>
  <c r="K5" i="6"/>
  <c r="H22" i="6"/>
  <c r="H30" i="6"/>
  <c r="K32" i="6"/>
  <c r="K26" i="6"/>
  <c r="K28" i="6"/>
  <c r="G30" i="6"/>
  <c r="K41" i="6"/>
  <c r="K25" i="6"/>
  <c r="H55" i="6"/>
  <c r="G44" i="6"/>
  <c r="K52" i="6"/>
  <c r="G48" i="6"/>
  <c r="K44" i="6"/>
  <c r="K49" i="6"/>
  <c r="G46" i="6"/>
  <c r="K57" i="6"/>
  <c r="G42" i="6"/>
  <c r="K54" i="6"/>
  <c r="K39" i="6"/>
  <c r="H35" i="6"/>
  <c r="G54" i="6"/>
  <c r="H52" i="6"/>
  <c r="H50" i="6"/>
  <c r="H47" i="6"/>
  <c r="H49" i="6"/>
  <c r="K53" i="6"/>
  <c r="H12" i="6"/>
  <c r="K21" i="6"/>
  <c r="H34" i="6"/>
  <c r="G41" i="6"/>
  <c r="H2" i="6"/>
  <c r="K13" i="6"/>
  <c r="K12" i="6"/>
  <c r="K40" i="6"/>
  <c r="K24" i="6"/>
  <c r="H37" i="6"/>
  <c r="G58" i="6"/>
  <c r="G57" i="6"/>
  <c r="H58" i="6"/>
  <c r="K47" i="6"/>
  <c r="K58" i="6"/>
  <c r="K46" i="6"/>
  <c r="G45" i="6"/>
  <c r="H44" i="6"/>
  <c r="H45" i="6"/>
  <c r="K42" i="6"/>
  <c r="G43" i="6"/>
  <c r="AQ34" i="7"/>
  <c r="D34" i="7"/>
  <c r="AF34" i="7"/>
  <c r="V34" i="7"/>
  <c r="V22" i="7"/>
  <c r="AF22" i="7"/>
  <c r="AQ22" i="7"/>
  <c r="D22" i="7"/>
  <c r="D37" i="7"/>
  <c r="AQ37" i="7"/>
  <c r="V37" i="7"/>
  <c r="AF37" i="7"/>
  <c r="D33" i="7"/>
  <c r="V33" i="7"/>
  <c r="AQ33" i="7"/>
  <c r="AF33" i="7"/>
  <c r="AF29" i="7"/>
  <c r="V29" i="7"/>
  <c r="AQ29" i="7"/>
  <c r="D29" i="7"/>
  <c r="D25" i="7"/>
  <c r="AQ25" i="7"/>
  <c r="AF25" i="7"/>
  <c r="V25" i="7"/>
  <c r="AQ21" i="7"/>
  <c r="D21" i="7"/>
  <c r="V21" i="7"/>
  <c r="AF21" i="7"/>
  <c r="AF38" i="7"/>
  <c r="AQ38" i="7"/>
  <c r="V38" i="7"/>
  <c r="D38" i="7"/>
  <c r="AF26" i="7"/>
  <c r="V26" i="7"/>
  <c r="AQ26" i="7"/>
  <c r="D26" i="7"/>
  <c r="D36" i="7"/>
  <c r="AQ36" i="7"/>
  <c r="AF36" i="7"/>
  <c r="V36" i="7"/>
  <c r="V32" i="7"/>
  <c r="D32" i="7"/>
  <c r="AQ32" i="7"/>
  <c r="AF32" i="7"/>
  <c r="AF28" i="7"/>
  <c r="AQ28" i="7"/>
  <c r="D28" i="7"/>
  <c r="V28" i="7"/>
  <c r="AQ24" i="7"/>
  <c r="V24" i="7"/>
  <c r="D24" i="7"/>
  <c r="AF24" i="7"/>
  <c r="D30" i="7"/>
  <c r="AF30" i="7"/>
  <c r="AQ30" i="7"/>
  <c r="V30" i="7"/>
  <c r="AQ35" i="7"/>
  <c r="V35" i="7"/>
  <c r="D35" i="7"/>
  <c r="AF35" i="7"/>
  <c r="AF27" i="7"/>
  <c r="D27" i="7"/>
  <c r="V27" i="7"/>
  <c r="AQ27" i="7"/>
  <c r="AQ23" i="7"/>
  <c r="D23" i="7"/>
  <c r="AF23" i="7"/>
  <c r="V23" i="7"/>
  <c r="D31" i="7"/>
  <c r="AQ31" i="7"/>
  <c r="AF31" i="7"/>
  <c r="V31" i="7"/>
  <c r="G52" i="6"/>
  <c r="G5" i="6"/>
  <c r="G20" i="6"/>
  <c r="G4" i="6"/>
  <c r="G9" i="6"/>
  <c r="G27" i="6"/>
  <c r="G3" i="6"/>
  <c r="G6" i="6"/>
  <c r="G23" i="6"/>
  <c r="G50" i="6"/>
  <c r="G53" i="6"/>
  <c r="G40" i="6"/>
  <c r="G39" i="6"/>
  <c r="G29" i="6"/>
  <c r="G38" i="6"/>
  <c r="G28" i="6"/>
  <c r="G49" i="6"/>
  <c r="G36" i="6"/>
  <c r="G37" i="6"/>
  <c r="G10" i="6"/>
  <c r="G33" i="6"/>
  <c r="G51" i="6"/>
  <c r="G11" i="6"/>
  <c r="G2" i="6"/>
  <c r="G7" i="6"/>
  <c r="G19" i="6"/>
  <c r="G32" i="6"/>
  <c r="G22" i="6"/>
  <c r="G35" i="6"/>
  <c r="G16" i="6"/>
  <c r="G26" i="6"/>
  <c r="G12" i="6"/>
  <c r="G17" i="6"/>
  <c r="G18" i="6"/>
  <c r="G31" i="6"/>
  <c r="G8" i="6"/>
  <c r="G13" i="6"/>
  <c r="G14" i="6"/>
  <c r="G24" i="6"/>
  <c r="G21" i="6"/>
  <c r="G34" i="6"/>
  <c r="G15" i="6"/>
  <c r="G25" i="6"/>
  <c r="E56" i="3"/>
  <c r="G56" i="3"/>
  <c r="I56" i="3"/>
  <c r="H56" i="3"/>
  <c r="F56" i="3"/>
  <c r="DY2" i="5"/>
  <c r="DZ2" i="5"/>
  <c r="DY3" i="5"/>
  <c r="DZ3" i="5"/>
  <c r="DS4" i="5"/>
  <c r="DY4" i="5"/>
  <c r="DZ4" i="5"/>
  <c r="DS5" i="5"/>
  <c r="DY5" i="5"/>
  <c r="DZ5" i="5"/>
  <c r="DY6" i="5"/>
  <c r="DS6" i="5"/>
  <c r="DZ6" i="5"/>
  <c r="DS7" i="5"/>
  <c r="DZ7" i="5"/>
  <c r="DY7" i="5"/>
  <c r="DY8" i="5"/>
  <c r="DS8" i="5"/>
  <c r="DZ8" i="5"/>
  <c r="DY9" i="5"/>
  <c r="DS9" i="5"/>
  <c r="DZ9" i="5"/>
  <c r="DS10" i="5"/>
  <c r="DZ10" i="5"/>
  <c r="DY10" i="5"/>
  <c r="DZ11" i="5"/>
  <c r="DS11" i="5"/>
  <c r="DZ12" i="5"/>
  <c r="DY11" i="5"/>
  <c r="DS12" i="5"/>
  <c r="DY12" i="5"/>
  <c r="DS13" i="5"/>
  <c r="DZ13" i="5"/>
  <c r="DY13" i="5"/>
  <c r="DS14" i="5"/>
  <c r="DZ14" i="5"/>
  <c r="DY14" i="5"/>
  <c r="DZ15" i="5"/>
  <c r="DS15" i="5"/>
  <c r="DY15" i="5"/>
  <c r="DS17" i="5"/>
  <c r="DZ16" i="5"/>
  <c r="DS16" i="5"/>
  <c r="DY16" i="5"/>
  <c r="DZ17" i="5"/>
  <c r="DY17" i="5"/>
  <c r="DS18" i="5"/>
  <c r="DZ18" i="5"/>
  <c r="DY18" i="5"/>
  <c r="DY19" i="5"/>
  <c r="DS19" i="5"/>
  <c r="DZ19" i="5"/>
  <c r="DY20" i="5"/>
  <c r="DS20" i="5"/>
  <c r="DZ20" i="5"/>
  <c r="DZ21" i="5"/>
  <c r="DY21" i="5"/>
  <c r="DS21" i="5"/>
  <c r="DS22" i="5"/>
  <c r="DZ22" i="5"/>
  <c r="DY22" i="5"/>
  <c r="DY23" i="5"/>
  <c r="DZ23" i="5"/>
  <c r="DS23" i="5"/>
  <c r="DZ24" i="5"/>
  <c r="DY24" i="5"/>
  <c r="DS24" i="5"/>
  <c r="DS25" i="5"/>
  <c r="DZ25" i="5"/>
  <c r="DY25" i="5"/>
  <c r="DY26" i="5"/>
  <c r="DS26" i="5"/>
  <c r="DZ26" i="5"/>
  <c r="DS27" i="5"/>
  <c r="DY27" i="5"/>
  <c r="DZ27" i="5"/>
  <c r="DS28" i="5"/>
  <c r="DZ28" i="5"/>
  <c r="DY28" i="5"/>
  <c r="DZ29" i="5"/>
  <c r="DY29" i="5"/>
  <c r="DS29" i="5"/>
  <c r="DY30" i="5"/>
  <c r="DZ30" i="5"/>
  <c r="DS30" i="5"/>
  <c r="DY31" i="5"/>
  <c r="DS31" i="5"/>
  <c r="DZ31" i="5"/>
  <c r="DY32" i="5"/>
  <c r="DS32" i="5"/>
  <c r="DZ32" i="5"/>
  <c r="DY33" i="5"/>
  <c r="DZ33" i="5"/>
  <c r="DS33" i="5"/>
  <c r="DY34" i="5"/>
  <c r="DS34" i="5"/>
  <c r="DZ34" i="5"/>
  <c r="DZ35" i="5"/>
  <c r="DY35" i="5"/>
  <c r="DS35" i="5"/>
  <c r="DY36" i="5"/>
  <c r="DS36" i="5"/>
  <c r="DZ36" i="5"/>
  <c r="DZ37" i="5"/>
  <c r="DY37" i="5"/>
  <c r="DS37" i="5"/>
  <c r="DZ38" i="5"/>
  <c r="DS38" i="5"/>
  <c r="DY38" i="5"/>
  <c r="DS39" i="5"/>
  <c r="DY39" i="5"/>
  <c r="DZ39" i="5"/>
  <c r="DY40" i="5"/>
  <c r="DZ40" i="5"/>
  <c r="DS40" i="5"/>
  <c r="DS41" i="5"/>
  <c r="DY41" i="5"/>
  <c r="DZ41" i="5"/>
  <c r="L31" i="7"/>
  <c r="L30" i="7"/>
  <c r="L33" i="7"/>
  <c r="C14" i="5"/>
  <c r="C33" i="5"/>
  <c r="C8" i="5"/>
  <c r="C24" i="5"/>
  <c r="C5" i="5"/>
  <c r="C31" i="5"/>
  <c r="C6" i="5"/>
  <c r="C35" i="5"/>
  <c r="C34" i="5"/>
  <c r="C25" i="5"/>
  <c r="C18" i="5"/>
  <c r="C32" i="5"/>
  <c r="C23" i="5"/>
  <c r="C17" i="5"/>
  <c r="C3" i="5"/>
  <c r="C13" i="5"/>
  <c r="C4" i="5"/>
  <c r="C19" i="5"/>
  <c r="C22" i="5"/>
  <c r="C40" i="5"/>
  <c r="C7" i="5"/>
  <c r="C16" i="5"/>
  <c r="C30" i="5"/>
  <c r="C37" i="5"/>
  <c r="C29" i="5"/>
  <c r="C10" i="5"/>
  <c r="C21" i="5"/>
  <c r="C26" i="5"/>
  <c r="C38" i="5"/>
  <c r="C36" i="5"/>
  <c r="C9" i="5"/>
  <c r="C11" i="5"/>
  <c r="C27" i="5"/>
  <c r="C28" i="5"/>
  <c r="C15" i="5"/>
  <c r="C12" i="5"/>
  <c r="C2" i="5"/>
  <c r="C44" i="5"/>
  <c r="C56" i="5"/>
  <c r="C43" i="5"/>
  <c r="C53" i="5"/>
  <c r="C42" i="5"/>
  <c r="C52" i="5"/>
  <c r="C57" i="5"/>
  <c r="C48" i="5"/>
  <c r="C46" i="5"/>
  <c r="C54" i="5"/>
  <c r="C55" i="5"/>
  <c r="C51" i="5"/>
  <c r="C45" i="5"/>
  <c r="C41" i="5"/>
  <c r="C47" i="5"/>
  <c r="C50" i="5"/>
  <c r="C49" i="5"/>
  <c r="CY4" i="5"/>
  <c r="CY7" i="5"/>
  <c r="CY8" i="5"/>
  <c r="E40" i="3"/>
  <c r="I16" i="3"/>
  <c r="J55" i="3"/>
  <c r="J6" i="3"/>
  <c r="J16" i="3"/>
  <c r="J19" i="3"/>
  <c r="J9" i="3"/>
  <c r="J10" i="3"/>
  <c r="J11" i="3"/>
  <c r="J2" i="3"/>
  <c r="J7" i="3"/>
  <c r="J14" i="3"/>
  <c r="J34" i="3"/>
  <c r="J35" i="3"/>
  <c r="J54" i="3"/>
  <c r="J37" i="3"/>
  <c r="J43" i="3"/>
  <c r="J28" i="3"/>
  <c r="J33" i="3"/>
  <c r="J36" i="3"/>
  <c r="J42" i="3"/>
  <c r="J44" i="3"/>
  <c r="J32" i="3"/>
  <c r="J23" i="3"/>
  <c r="J25" i="3"/>
  <c r="J40" i="3"/>
  <c r="J52" i="3"/>
  <c r="J46" i="3"/>
  <c r="J21" i="3"/>
  <c r="J30" i="3"/>
  <c r="J4" i="3"/>
  <c r="J12" i="3"/>
  <c r="J3" i="3"/>
  <c r="J13" i="3"/>
  <c r="J5" i="3"/>
  <c r="J17" i="3"/>
  <c r="J18" i="3"/>
  <c r="J15" i="3"/>
  <c r="J8" i="3"/>
  <c r="J27" i="3"/>
  <c r="J31" i="3"/>
  <c r="J50" i="3"/>
  <c r="J20" i="3"/>
  <c r="J47" i="3"/>
  <c r="J41" i="3"/>
  <c r="J51" i="3"/>
  <c r="J53" i="3"/>
  <c r="J22" i="3"/>
  <c r="J24" i="3"/>
  <c r="J29" i="3"/>
  <c r="J49" i="3"/>
  <c r="J26" i="3"/>
  <c r="J38" i="3"/>
  <c r="J45" i="3"/>
  <c r="J48" i="3"/>
  <c r="J39" i="3"/>
  <c r="F28" i="3"/>
  <c r="G19" i="3"/>
  <c r="E25" i="3"/>
  <c r="H24" i="3"/>
  <c r="G20" i="3"/>
  <c r="G9" i="3"/>
  <c r="H39" i="3"/>
  <c r="F9" i="3"/>
  <c r="H42" i="3"/>
  <c r="I29" i="3"/>
  <c r="G34" i="3"/>
  <c r="I28" i="3"/>
  <c r="G46" i="3"/>
  <c r="I34" i="3"/>
  <c r="H43" i="3"/>
  <c r="H16" i="3"/>
  <c r="H31" i="3"/>
  <c r="H53" i="3"/>
  <c r="E17" i="3"/>
  <c r="E24" i="3"/>
  <c r="I50" i="3"/>
  <c r="I5" i="3"/>
  <c r="H25" i="3"/>
  <c r="E52" i="3"/>
  <c r="G36" i="3"/>
  <c r="E53" i="3"/>
  <c r="F3" i="3"/>
  <c r="F10" i="3"/>
  <c r="H8" i="3"/>
  <c r="H20" i="3"/>
  <c r="G39" i="3"/>
  <c r="G15" i="3"/>
  <c r="F40" i="3"/>
  <c r="F55" i="3"/>
  <c r="H41" i="3"/>
  <c r="I36" i="3"/>
  <c r="F19" i="3"/>
  <c r="F45" i="3"/>
  <c r="H46" i="3"/>
  <c r="I53" i="3"/>
  <c r="G33" i="3"/>
  <c r="H30" i="3"/>
  <c r="E5" i="3"/>
  <c r="E23" i="3"/>
  <c r="F39" i="3"/>
  <c r="G43" i="3"/>
  <c r="H18" i="3"/>
  <c r="E34" i="3"/>
  <c r="I20" i="3"/>
  <c r="H13" i="3"/>
  <c r="F11" i="3"/>
  <c r="I25" i="3"/>
  <c r="I13" i="3"/>
  <c r="E9" i="3"/>
  <c r="H52" i="3"/>
  <c r="I27" i="3"/>
  <c r="G22" i="3"/>
  <c r="I14" i="3"/>
  <c r="I35" i="3"/>
  <c r="G25" i="3"/>
  <c r="I51" i="3"/>
  <c r="G41" i="3"/>
  <c r="I44" i="3"/>
  <c r="H29" i="3"/>
  <c r="I40" i="3"/>
  <c r="E7" i="3"/>
  <c r="E48" i="3"/>
  <c r="H10" i="3"/>
  <c r="E27" i="3"/>
  <c r="E29" i="3"/>
  <c r="E43" i="3"/>
  <c r="G12" i="3"/>
  <c r="E30" i="3"/>
  <c r="E4" i="3"/>
  <c r="I3" i="3"/>
  <c r="H6" i="3"/>
  <c r="E12" i="3"/>
  <c r="I46" i="3"/>
  <c r="G2" i="3"/>
  <c r="I22" i="3"/>
  <c r="G7" i="3"/>
  <c r="F47" i="3"/>
  <c r="E44" i="3"/>
  <c r="H4" i="3"/>
  <c r="E15" i="3"/>
  <c r="E41" i="3"/>
  <c r="I26" i="3"/>
  <c r="E8" i="3"/>
  <c r="G11" i="3"/>
  <c r="H22" i="3"/>
  <c r="I19" i="3"/>
  <c r="F22" i="3"/>
  <c r="E14" i="3"/>
  <c r="G48" i="3"/>
  <c r="G24" i="3"/>
  <c r="F29" i="3"/>
  <c r="I39" i="3"/>
  <c r="G38" i="3"/>
  <c r="E22" i="3"/>
  <c r="E31" i="3"/>
  <c r="H11" i="3"/>
  <c r="H5" i="3"/>
  <c r="F48" i="3"/>
  <c r="H55" i="3"/>
  <c r="F50" i="3"/>
  <c r="H44" i="3"/>
  <c r="F38" i="3"/>
  <c r="I4" i="3"/>
  <c r="H51" i="3"/>
  <c r="F44" i="3"/>
  <c r="F43" i="3"/>
  <c r="I6" i="3"/>
  <c r="G29" i="3"/>
  <c r="I52" i="3"/>
  <c r="H21" i="3"/>
  <c r="G44" i="3"/>
  <c r="H49" i="3"/>
  <c r="H48" i="3"/>
  <c r="E50" i="3"/>
  <c r="E11" i="3"/>
  <c r="H27" i="3"/>
  <c r="F12" i="3"/>
  <c r="F49" i="3"/>
  <c r="H34" i="3"/>
  <c r="I47" i="3"/>
  <c r="G51" i="3"/>
  <c r="H17" i="3"/>
  <c r="H45" i="3"/>
  <c r="H54" i="3"/>
  <c r="E55" i="3"/>
  <c r="H15" i="3"/>
  <c r="F18" i="3"/>
  <c r="E33" i="3"/>
  <c r="F31" i="3"/>
  <c r="G26" i="3"/>
  <c r="G30" i="3"/>
  <c r="H3" i="3"/>
  <c r="F20" i="3"/>
  <c r="E13" i="3"/>
  <c r="I41" i="3"/>
  <c r="F24" i="3"/>
  <c r="I2" i="3"/>
  <c r="F4" i="3"/>
  <c r="F46" i="3"/>
  <c r="G28" i="3"/>
  <c r="E39" i="3"/>
  <c r="F17" i="3"/>
  <c r="H28" i="3"/>
  <c r="I45" i="3"/>
  <c r="E2" i="3"/>
  <c r="I31" i="3"/>
  <c r="G50" i="3"/>
  <c r="H35" i="3"/>
  <c r="I32" i="3"/>
  <c r="H14" i="3"/>
  <c r="I11" i="3"/>
  <c r="E32" i="3"/>
  <c r="F21" i="3"/>
  <c r="G23" i="3"/>
  <c r="G42" i="3"/>
  <c r="E16" i="3"/>
  <c r="G21" i="3"/>
  <c r="G6" i="3"/>
  <c r="I18" i="3"/>
  <c r="G3" i="3"/>
  <c r="F41" i="3"/>
  <c r="H33" i="3"/>
  <c r="I37" i="3"/>
  <c r="I24" i="3"/>
  <c r="E46" i="3"/>
  <c r="G52" i="3"/>
  <c r="G5" i="3"/>
  <c r="G55" i="3"/>
  <c r="F25" i="3"/>
  <c r="G49" i="3"/>
  <c r="I30" i="3"/>
  <c r="I49" i="3"/>
  <c r="G45" i="3"/>
  <c r="G8" i="3"/>
  <c r="E20" i="3"/>
  <c r="E45" i="3"/>
  <c r="F27" i="3"/>
  <c r="F30" i="3"/>
  <c r="E36" i="3"/>
  <c r="F52" i="3"/>
  <c r="H9" i="3"/>
  <c r="F13" i="3"/>
  <c r="F23" i="3"/>
  <c r="I7" i="3"/>
  <c r="F32" i="3"/>
  <c r="E35" i="3"/>
  <c r="F37" i="3"/>
  <c r="E10" i="3"/>
  <c r="F5" i="3"/>
  <c r="F34" i="3"/>
  <c r="I9" i="3"/>
  <c r="E19" i="3"/>
  <c r="G37" i="3"/>
  <c r="H47" i="3"/>
  <c r="G35" i="3"/>
  <c r="F51" i="3"/>
  <c r="I10" i="3"/>
  <c r="H40" i="3"/>
  <c r="G54" i="3"/>
  <c r="F42" i="3"/>
  <c r="I55" i="3"/>
  <c r="F6" i="3"/>
  <c r="F35" i="3"/>
  <c r="I8" i="3"/>
  <c r="G53" i="3"/>
  <c r="F33" i="3"/>
  <c r="E54" i="3"/>
  <c r="E47" i="3"/>
  <c r="F36" i="3"/>
  <c r="G18" i="3"/>
  <c r="F14" i="3"/>
  <c r="I42" i="3"/>
  <c r="H50" i="3"/>
  <c r="H12" i="3"/>
  <c r="G10" i="3"/>
  <c r="G31" i="3"/>
  <c r="E51" i="3"/>
  <c r="G40" i="3"/>
  <c r="F53" i="3"/>
  <c r="I48" i="3"/>
  <c r="I23" i="3"/>
  <c r="E21" i="3"/>
  <c r="E38" i="3"/>
  <c r="E3" i="3"/>
  <c r="H2" i="3"/>
  <c r="I21" i="3"/>
  <c r="G16" i="3"/>
  <c r="E28" i="3"/>
  <c r="E26" i="3"/>
  <c r="F8" i="3"/>
  <c r="G32" i="3"/>
  <c r="E42" i="3"/>
  <c r="F2" i="3"/>
  <c r="G47" i="3"/>
  <c r="I15" i="3"/>
  <c r="H32" i="3"/>
  <c r="E49" i="3"/>
  <c r="F54" i="3"/>
  <c r="I38" i="3"/>
  <c r="H23" i="3"/>
  <c r="G4" i="3"/>
  <c r="H38" i="3"/>
  <c r="E37" i="3"/>
  <c r="F16" i="3"/>
  <c r="G13" i="3"/>
  <c r="I54" i="3"/>
  <c r="H26" i="3"/>
  <c r="H36" i="3"/>
  <c r="G14" i="3"/>
  <c r="F7" i="3"/>
  <c r="F15" i="3"/>
  <c r="I43" i="3"/>
  <c r="G27" i="3"/>
  <c r="F26" i="3"/>
  <c r="H37" i="3"/>
  <c r="I17" i="3"/>
  <c r="I12" i="3"/>
  <c r="G17" i="3"/>
  <c r="I33" i="3"/>
  <c r="E6" i="3"/>
  <c r="E18" i="3"/>
  <c r="H7" i="3"/>
  <c r="H19" i="3"/>
  <c r="CZ16" i="5"/>
  <c r="CZ17" i="5"/>
</calcChain>
</file>

<file path=xl/sharedStrings.xml><?xml version="1.0" encoding="utf-8"?>
<sst xmlns="http://schemas.openxmlformats.org/spreadsheetml/2006/main" count="686" uniqueCount="261">
  <si>
    <t>#</t>
  </si>
  <si>
    <t>Yes</t>
  </si>
  <si>
    <t>SE</t>
  </si>
  <si>
    <t>Q</t>
  </si>
  <si>
    <t>Heterogeneity</t>
  </si>
  <si>
    <t>T</t>
  </si>
  <si>
    <t>Combined Effect Size</t>
  </si>
  <si>
    <t>Study name</t>
  </si>
  <si>
    <t>Effect size</t>
  </si>
  <si>
    <t>Weight</t>
  </si>
  <si>
    <t>Effect Size</t>
  </si>
  <si>
    <t>Standard error</t>
  </si>
  <si>
    <t>CI Lower limit</t>
  </si>
  <si>
    <t>CI Upper limit</t>
  </si>
  <si>
    <t>PI Lower limit</t>
  </si>
  <si>
    <t>PI Upper limit</t>
  </si>
  <si>
    <t>Z-value</t>
  </si>
  <si>
    <t>One-tailed p-value</t>
  </si>
  <si>
    <t>Two-tailed p-value</t>
  </si>
  <si>
    <t>Confidence level</t>
  </si>
  <si>
    <t>Number of incl. studies</t>
  </si>
  <si>
    <t>Sort By</t>
  </si>
  <si>
    <t>Order</t>
  </si>
  <si>
    <t>Number of observations</t>
  </si>
  <si>
    <r>
      <t>p</t>
    </r>
    <r>
      <rPr>
        <vertAlign val="subscript"/>
        <sz val="9"/>
        <rFont val="Calibri"/>
        <family val="2"/>
        <scheme val="minor"/>
      </rPr>
      <t>q</t>
    </r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</si>
  <si>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</si>
  <si>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</si>
  <si>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r>
      <t>p</t>
    </r>
    <r>
      <rPr>
        <vertAlign val="subscript"/>
        <sz val="9"/>
        <rFont val="Calibri"/>
        <family val="2"/>
        <scheme val="minor"/>
      </rPr>
      <t>Q</t>
    </r>
  </si>
  <si>
    <t>Entry number</t>
  </si>
  <si>
    <t>Subgroup</t>
  </si>
  <si>
    <t>Moderator</t>
  </si>
  <si>
    <t>Fisher</t>
  </si>
  <si>
    <t>Forest plot</t>
  </si>
  <si>
    <t>Output #</t>
  </si>
  <si>
    <t>Rank # Trim and Fill 1st</t>
  </si>
  <si>
    <t>Rank # Trim and Fill 2nd</t>
  </si>
  <si>
    <t>Rank # Trim and Fill 3rd</t>
  </si>
  <si>
    <t>Weight (fixed)</t>
  </si>
  <si>
    <t>CI Upper Limit</t>
  </si>
  <si>
    <t>Weight %</t>
  </si>
  <si>
    <t>ES Forestplot</t>
  </si>
  <si>
    <t>CI Bar LL</t>
  </si>
  <si>
    <t>CI Bar UL</t>
  </si>
  <si>
    <t>CES forest plot</t>
  </si>
  <si>
    <t>CI Bar width LL</t>
  </si>
  <si>
    <t>CI Bar width UL</t>
  </si>
  <si>
    <t>PI Bar width LL</t>
  </si>
  <si>
    <t>PI Bar width UL</t>
  </si>
  <si>
    <t>Size of bubble</t>
  </si>
  <si>
    <t>Study name / Subgroup name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</si>
  <si>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</si>
  <si>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</si>
  <si>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</si>
  <si>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PI LL</t>
  </si>
  <si>
    <t>PI UL</t>
  </si>
  <si>
    <r>
      <t>R</t>
    </r>
    <r>
      <rPr>
        <vertAlign val="superscript"/>
        <sz val="9"/>
        <rFont val="Calibri"/>
        <family val="2"/>
        <scheme val="minor"/>
      </rPr>
      <t>2</t>
    </r>
  </si>
  <si>
    <t>Subgroup analysis</t>
  </si>
  <si>
    <t>Display # studies</t>
  </si>
  <si>
    <t>Display #</t>
  </si>
  <si>
    <t>Studies in the subgroup</t>
  </si>
  <si>
    <t>C</t>
  </si>
  <si>
    <t>CES</t>
  </si>
  <si>
    <t>N</t>
  </si>
  <si>
    <t>CI LL</t>
  </si>
  <si>
    <t>CI UL</t>
  </si>
  <si>
    <t>CI bar width LL</t>
  </si>
  <si>
    <t>CI bar width UL</t>
  </si>
  <si>
    <t>PI bar width LL</t>
  </si>
  <si>
    <t>PI bar width UL</t>
  </si>
  <si>
    <t>CES forrest plot</t>
  </si>
  <si>
    <t>Weight % between subgroups</t>
  </si>
  <si>
    <t>Weighted sum of squares</t>
  </si>
  <si>
    <t>Combined effect size</t>
  </si>
  <si>
    <t>CI Lower Limit</t>
  </si>
  <si>
    <t>PI Lower Limit</t>
  </si>
  <si>
    <t>PI Upper Limit</t>
  </si>
  <si>
    <t>Total heterogeneity</t>
  </si>
  <si>
    <t>CES subgroup plot</t>
  </si>
  <si>
    <t>Display # CES</t>
  </si>
  <si>
    <t>Size of buble</t>
  </si>
  <si>
    <t>Heterogeneity between subgroups (random)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</si>
  <si>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</si>
  <si>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Standardized residual</t>
  </si>
  <si>
    <t>Inverse standard error</t>
  </si>
  <si>
    <t>Bin #</t>
  </si>
  <si>
    <t>Lower</t>
  </si>
  <si>
    <t>Upper</t>
  </si>
  <si>
    <t>Proportion</t>
  </si>
  <si>
    <t>Probability</t>
  </si>
  <si>
    <t>Bin width</t>
  </si>
  <si>
    <t>Max-Min</t>
  </si>
  <si>
    <t>Z-score</t>
  </si>
  <si>
    <t>Regression estimate</t>
  </si>
  <si>
    <t>Slope</t>
  </si>
  <si>
    <t>Constant</t>
  </si>
  <si>
    <t>Regression lines</t>
  </si>
  <si>
    <t>Middle</t>
  </si>
  <si>
    <t>x</t>
  </si>
  <si>
    <t>y</t>
  </si>
  <si>
    <t>Max</t>
  </si>
  <si>
    <t>Funnel plot</t>
  </si>
  <si>
    <t>Funnel lines</t>
  </si>
  <si>
    <t>Diagnoals</t>
  </si>
  <si>
    <t>Left</t>
  </si>
  <si>
    <t>Right</t>
  </si>
  <si>
    <t>Mid line</t>
  </si>
  <si>
    <t>Line</t>
  </si>
  <si>
    <t>Horizontal</t>
  </si>
  <si>
    <t>ES regression plot</t>
  </si>
  <si>
    <t>Moderator-Weighted average moderator</t>
  </si>
  <si>
    <t>Regression line</t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</si>
  <si>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</si>
  <si>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</si>
  <si>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r>
      <t>ES-CES</t>
    </r>
    <r>
      <rPr>
        <b/>
        <vertAlign val="subscript"/>
        <sz val="9"/>
        <rFont val="Calibri"/>
        <family val="2"/>
        <scheme val="minor"/>
      </rPr>
      <t>f</t>
    </r>
  </si>
  <si>
    <t>B</t>
  </si>
  <si>
    <t>β</t>
  </si>
  <si>
    <t>p-value</t>
  </si>
  <si>
    <t>df</t>
  </si>
  <si>
    <t>Mean square</t>
  </si>
  <si>
    <t>F-Value</t>
  </si>
  <si>
    <t>Model</t>
  </si>
  <si>
    <t>Residual</t>
  </si>
  <si>
    <t>Total</t>
  </si>
  <si>
    <r>
      <t>Weight</t>
    </r>
    <r>
      <rPr>
        <b/>
        <vertAlign val="subscript"/>
        <sz val="9"/>
        <rFont val="Calibri"/>
        <family val="2"/>
        <scheme val="minor"/>
      </rPr>
      <t>f</t>
    </r>
    <r>
      <rPr>
        <b/>
        <sz val="9"/>
        <rFont val="Calibri"/>
        <family val="2"/>
        <scheme val="minor"/>
      </rPr>
      <t>*(ES-Constant-Slope*Moderator)^2</t>
    </r>
  </si>
  <si>
    <t>Trim and Fill Funnel plot</t>
  </si>
  <si>
    <t>Xi first</t>
  </si>
  <si>
    <t>|Xi| first</t>
  </si>
  <si>
    <t>Recalculated Weight first</t>
  </si>
  <si>
    <t>Xi second</t>
  </si>
  <si>
    <t>|Xi| second</t>
  </si>
  <si>
    <t>Recalculated Weight second</t>
  </si>
  <si>
    <t>Xi third</t>
  </si>
  <si>
    <t>|Xi| third</t>
  </si>
  <si>
    <t>Recalculated Weight third</t>
  </si>
  <si>
    <t>Rank number</t>
  </si>
  <si>
    <t>Imputed Study #</t>
  </si>
  <si>
    <t>1st Trimmed combined effect size</t>
  </si>
  <si>
    <t>Missing studies</t>
  </si>
  <si>
    <t>2nd Trimmed combined effect size</t>
  </si>
  <si>
    <t>3rd Trimmed combined effect size</t>
  </si>
  <si>
    <t>Trim and Fill plot display</t>
  </si>
  <si>
    <t>Failsafe tests</t>
  </si>
  <si>
    <t>Overall Z-score</t>
  </si>
  <si>
    <t>Ad-hoc rule</t>
  </si>
  <si>
    <t>Search from mean</t>
  </si>
  <si>
    <t>Estimator for missing studies</t>
  </si>
  <si>
    <t>Observed</t>
  </si>
  <si>
    <t>Adjusted</t>
  </si>
  <si>
    <t>Number of imputed studies</t>
  </si>
  <si>
    <t>Combined Effect Size Iterations</t>
  </si>
  <si>
    <t>Meta-analysis model</t>
  </si>
  <si>
    <t>Weight (random)</t>
  </si>
  <si>
    <t>Plot SE adjusted</t>
  </si>
  <si>
    <t>PI Bar adjusted</t>
  </si>
  <si>
    <t>CI Bar</t>
  </si>
  <si>
    <t>PI Bar</t>
  </si>
  <si>
    <t>Plot SE</t>
  </si>
  <si>
    <t>Between subgroup weighting</t>
  </si>
  <si>
    <t>Within subgroup weighting</t>
  </si>
  <si>
    <t>Funnel plot display</t>
  </si>
  <si>
    <t>Egger Regression</t>
  </si>
  <si>
    <t>Intercept</t>
  </si>
  <si>
    <t>Presentation</t>
  </si>
  <si>
    <t>Random effects (Tau separate for subgroups)</t>
  </si>
  <si>
    <t>Random effects (Tau pooled over subgroups)</t>
  </si>
  <si>
    <t>Display # CES 2</t>
  </si>
  <si>
    <t>Table with studies and subgroups</t>
  </si>
  <si>
    <t>Forest Plot with subgroups only</t>
  </si>
  <si>
    <t>Standardized Residual Histogram</t>
  </si>
  <si>
    <t>Galbraith Plot</t>
  </si>
  <si>
    <t>Standard Error</t>
  </si>
  <si>
    <t>Trim and Fill</t>
  </si>
  <si>
    <t>CI Bar adjusted</t>
  </si>
  <si>
    <t>ES -CES</t>
  </si>
  <si>
    <t>Weight*(ES -Constant-Slope*Moderator)^2</t>
  </si>
  <si>
    <t>p(Chi-square test)</t>
  </si>
  <si>
    <t>Failsafe-N tests</t>
  </si>
  <si>
    <t>Normal Quantile Plot</t>
  </si>
  <si>
    <t>Rosenthal</t>
  </si>
  <si>
    <t>Gleser &amp; Olkin</t>
  </si>
  <si>
    <t>Orwin</t>
  </si>
  <si>
    <t>Error Terms</t>
  </si>
  <si>
    <t>Inv SE - Av Inv SE</t>
  </si>
  <si>
    <t>Estimate</t>
  </si>
  <si>
    <t>Norm Quant - Av Norm Quant</t>
  </si>
  <si>
    <t>t test</t>
  </si>
  <si>
    <t>Sample quantile</t>
  </si>
  <si>
    <t>Normal quantile</t>
  </si>
  <si>
    <t>Base sample quantiles on</t>
  </si>
  <si>
    <t>Sample rank</t>
  </si>
  <si>
    <t>Begg Mazumdar V*</t>
  </si>
  <si>
    <t>Rank ES*</t>
  </si>
  <si>
    <t>Rank V*</t>
  </si>
  <si>
    <t>Begg &amp; Mazumdar's rank correlation test</t>
  </si>
  <si>
    <t>z-value</t>
  </si>
  <si>
    <t>No</t>
  </si>
  <si>
    <r>
      <t>Criterion value ES</t>
    </r>
    <r>
      <rPr>
        <vertAlign val="subscript"/>
        <sz val="9"/>
        <rFont val="Calibri"/>
        <family val="2"/>
        <scheme val="minor"/>
      </rPr>
      <t>C</t>
    </r>
  </si>
  <si>
    <r>
      <t>Mean fail safe studies ES</t>
    </r>
    <r>
      <rPr>
        <vertAlign val="subscript"/>
        <sz val="9"/>
        <rFont val="Calibri"/>
        <family val="2"/>
        <scheme val="minor"/>
      </rPr>
      <t>FS</t>
    </r>
  </si>
  <si>
    <t>Number of observations (for CIs)</t>
  </si>
  <si>
    <t>Sufficient data</t>
  </si>
  <si>
    <t>Include study</t>
  </si>
  <si>
    <t>∆x-y</t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</si>
  <si>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</si>
  <si>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Imputed studies</t>
  </si>
  <si>
    <t>Standardized residuals</t>
  </si>
  <si>
    <t>Quantile</t>
  </si>
  <si>
    <t>Sample quantile Plot</t>
  </si>
  <si>
    <t>Normal quantile Plot</t>
  </si>
  <si>
    <t>Initial Ranks</t>
  </si>
  <si>
    <t>Kendall's Tau a</t>
  </si>
  <si>
    <t>Begg Mazumdar ES*</t>
  </si>
  <si>
    <t>LN (p-value)</t>
  </si>
  <si>
    <t>Moderator k</t>
  </si>
  <si>
    <t>Forest Plot with studies and subgroups</t>
  </si>
  <si>
    <t>Egger Regression and Begg &amp; Mazumdar Rank Correlation</t>
  </si>
  <si>
    <t>Moderator analysis</t>
  </si>
  <si>
    <t>Begg &amp; Mazumdar Rank Correlation</t>
  </si>
  <si>
    <t>Ascending</t>
  </si>
  <si>
    <t>Random effects</t>
  </si>
  <si>
    <r>
      <t>SE</t>
    </r>
    <r>
      <rPr>
        <b/>
        <vertAlign val="subscript"/>
        <sz val="9"/>
        <rFont val="Calibri"/>
        <family val="2"/>
        <scheme val="minor"/>
      </rPr>
      <t>CES</t>
    </r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</si>
  <si>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</si>
  <si>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</si>
  <si>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</si>
  <si>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</si>
  <si>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</si>
  <si>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</si>
  <si>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</si>
  <si>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</si>
  <si>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</si>
  <si>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</si>
  <si>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</si>
  <si>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</si>
  <si>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AA</t>
  </si>
  <si>
    <t>BB</t>
  </si>
  <si>
    <t>Funnel Plot (with trim-and-fill)</t>
  </si>
  <si>
    <t>On</t>
  </si>
  <si>
    <t>Leftmost Run/Rightmost Run</t>
  </si>
  <si>
    <t>Intercept (fixed at 0)</t>
  </si>
  <si>
    <t xml:space="preserve"> </t>
  </si>
  <si>
    <t>Failsafe-N</t>
  </si>
  <si>
    <t>Between subgroup weighting methods</t>
  </si>
  <si>
    <t>Within subgroup weighting methods</t>
  </si>
  <si>
    <t>Publication Bias Analysis</t>
  </si>
  <si>
    <t>Inverse SE</t>
  </si>
  <si>
    <t>Standardized Residuals Histogram</t>
  </si>
  <si>
    <t>Residual adjusted</t>
  </si>
  <si>
    <t>Weight adjusted</t>
  </si>
  <si>
    <t>Random effects model</t>
  </si>
  <si>
    <t>Analysis of variance</t>
  </si>
  <si>
    <t>Between / Model</t>
  </si>
  <si>
    <t>p</t>
  </si>
  <si>
    <t>Number of subgroups</t>
  </si>
  <si>
    <t>Within / Residual</t>
  </si>
  <si>
    <t>Fixed effect</t>
  </si>
  <si>
    <t>Fixed effect model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</si>
  <si>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</si>
  <si>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Between subgroup weight</t>
  </si>
  <si>
    <t>Number of unpublished studies</t>
  </si>
  <si>
    <t>* upper bound of bin is inclusive</t>
  </si>
  <si>
    <t>Bin</t>
  </si>
  <si>
    <t>Number of incl. 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</si>
</sst>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000"/>
    <numFmt numFmtId="168" formatCode="0.00000000000000000"/>
  </numFmts>
  <fonts count="20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/>
      <right style="thin">
        <color theme="0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9"/>
      </top>
      <bottom/>
      <diagonal/>
    </border>
  </borders>
  <cellStyleXfs count="18">
    <xf numFmtId="0" fontId="0" fillId="0" borderId="0"/>
    <xf numFmtId="10" fontId="4" fillId="0" borderId="0" applyFont="0" applyFill="0" applyBorder="0" applyAlignment="0" applyProtection="0"/>
    <xf numFmtId="0" fontId="5" fillId="3" borderId="3">
      <alignment horizontal="centerContinuous" vertical="center" wrapText="1"/>
    </xf>
    <xf numFmtId="0" fontId="3" fillId="3" borderId="0"/>
    <xf numFmtId="0" fontId="3" fillId="5" borderId="0">
      <protection locked="0"/>
    </xf>
    <xf numFmtId="2" fontId="3" fillId="6" borderId="0"/>
    <xf numFmtId="2" fontId="3" fillId="4" borderId="0"/>
    <xf numFmtId="1" fontId="3" fillId="6" borderId="0" applyFont="0" applyFill="0" applyBorder="0" applyAlignment="0" applyProtection="0"/>
    <xf numFmtId="49" fontId="18" fillId="11" borderId="4" applyProtection="0">
      <alignment horizontal="center" vertical="top" textRotation="90"/>
    </xf>
    <xf numFmtId="49" fontId="19" fillId="12" borderId="17" applyProtection="0">
      <alignment horizontal="center" vertical="top" textRotation="90"/>
    </xf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0" borderId="1" applyNumberFormat="0" applyFill="0" applyAlignment="0" applyProtection="0"/>
    <xf numFmtId="0" fontId="15" fillId="10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169">
    <xf numFmtId="0" fontId="0" fillId="0" borderId="0" xfId="0"/>
    <xf numFmtId="164" fontId="0" fillId="0" borderId="0" xfId="0" applyNumberFormat="1"/>
    <xf numFmtId="0" fontId="0" fillId="0" borderId="0" xfId="0"/>
    <xf numFmtId="0" fontId="2" fillId="0" borderId="0" xfId="0" applyFont="1" applyAlignment="1">
      <alignment horizontal="center" vertical="center" wrapText="1"/>
    </xf>
    <xf numFmtId="164" fontId="0" fillId="2" borderId="0" xfId="0" applyNumberFormat="1" applyFill="1"/>
    <xf numFmtId="0" fontId="3" fillId="5" borderId="0" xfId="4">
      <protection locked="0"/>
    </xf>
    <xf numFmtId="2" fontId="3" fillId="4" borderId="0" xfId="6"/>
    <xf numFmtId="0" fontId="5" fillId="3" borderId="3" xfId="2">
      <alignment horizontal="centerContinuous" vertical="center" wrapText="1"/>
    </xf>
    <xf numFmtId="2" fontId="3" fillId="6" borderId="0" xfId="5"/>
    <xf numFmtId="9" fontId="3" fillId="5" borderId="0" xfId="1" applyNumberFormat="1" applyFont="1" applyFill="1" applyProtection="1">
      <protection locked="0"/>
    </xf>
    <xf numFmtId="1" fontId="3" fillId="4" borderId="0" xfId="6" applyNumberFormat="1"/>
    <xf numFmtId="10" fontId="3" fillId="6" borderId="0" xfId="1" applyFont="1" applyFill="1"/>
    <xf numFmtId="10" fontId="3" fillId="4" borderId="0" xfId="1" applyFont="1" applyFill="1"/>
    <xf numFmtId="0" fontId="5" fillId="3" borderId="3" xfId="2" applyAlignment="1">
      <alignment horizontal="center" vertical="center" wrapText="1"/>
    </xf>
    <xf numFmtId="0" fontId="3" fillId="3" borderId="0" xfId="3"/>
    <xf numFmtId="2" fontId="3" fillId="5" borderId="0" xfId="4" applyNumberFormat="1">
      <protection locked="0"/>
    </xf>
    <xf numFmtId="1" fontId="3" fillId="4" borderId="0" xfId="7" applyFill="1"/>
    <xf numFmtId="1" fontId="3" fillId="6" borderId="0" xfId="5" applyNumberFormat="1"/>
    <xf numFmtId="10" fontId="0" fillId="0" borderId="0" xfId="0" applyNumberFormat="1"/>
    <xf numFmtId="0" fontId="5" fillId="3" borderId="3" xfId="2" applyNumberFormat="1">
      <alignment horizontal="centerContinuous" vertical="center" wrapText="1"/>
    </xf>
    <xf numFmtId="10" fontId="5" fillId="3" borderId="3" xfId="2" applyNumberFormat="1">
      <alignment horizontal="centerContinuous" vertical="center" wrapText="1"/>
    </xf>
    <xf numFmtId="0" fontId="0" fillId="0" borderId="0" xfId="0"/>
    <xf numFmtId="0" fontId="0" fillId="0" borderId="0" xfId="0" applyNumberFormat="1"/>
    <xf numFmtId="2" fontId="5" fillId="3" borderId="3" xfId="2" applyNumberFormat="1">
      <alignment horizontal="centerContinuous" vertical="center" wrapText="1"/>
    </xf>
    <xf numFmtId="164" fontId="3" fillId="4" borderId="0" xfId="6" applyNumberFormat="1"/>
    <xf numFmtId="1" fontId="0" fillId="0" borderId="0" xfId="7" applyFont="1" applyFill="1"/>
    <xf numFmtId="10" fontId="0" fillId="0" borderId="0" xfId="1" applyNumberFormat="1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0" fontId="5" fillId="3" borderId="0" xfId="3" applyFont="1"/>
    <xf numFmtId="0" fontId="10" fillId="3" borderId="3" xfId="2" applyFont="1">
      <alignment horizontal="centerContinuous" vertical="center" wrapText="1"/>
    </xf>
    <xf numFmtId="164" fontId="3" fillId="6" borderId="0" xfId="5" applyNumberFormat="1"/>
    <xf numFmtId="0" fontId="0" fillId="0" borderId="0" xfId="0"/>
    <xf numFmtId="0" fontId="0" fillId="0" borderId="0" xfId="0" applyBorder="1"/>
    <xf numFmtId="0" fontId="3" fillId="5" borderId="0" xfId="4" applyAlignment="1">
      <protection locked="0"/>
    </xf>
    <xf numFmtId="0" fontId="3" fillId="5" borderId="0" xfId="4" applyBorder="1">
      <protection locked="0"/>
    </xf>
    <xf numFmtId="2" fontId="3" fillId="4" borderId="0" xfId="6" applyBorder="1"/>
    <xf numFmtId="9" fontId="3" fillId="5" borderId="0" xfId="1" applyNumberFormat="1" applyFont="1" applyFill="1" applyAlignment="1" applyProtection="1">
      <alignment horizontal="right"/>
      <protection locked="0"/>
    </xf>
    <xf numFmtId="2" fontId="3" fillId="6" borderId="0" xfId="5" applyAlignment="1">
      <alignment horizontal="right"/>
    </xf>
    <xf numFmtId="166" fontId="3" fillId="6" borderId="0" xfId="5" applyNumberFormat="1"/>
    <xf numFmtId="166" fontId="0" fillId="0" borderId="0" xfId="0" applyNumberFormat="1"/>
    <xf numFmtId="166" fontId="5" fillId="3" borderId="3" xfId="2" applyNumberFormat="1">
      <alignment horizontal="centerContinuous" vertical="center" wrapText="1"/>
    </xf>
    <xf numFmtId="2" fontId="3" fillId="4" borderId="0" xfId="6" applyNumberFormat="1"/>
    <xf numFmtId="166" fontId="3" fillId="4" borderId="0" xfId="6" applyNumberFormat="1"/>
    <xf numFmtId="166" fontId="3" fillId="4" borderId="0" xfId="7" applyNumberFormat="1" applyFill="1"/>
    <xf numFmtId="2" fontId="3" fillId="6" borderId="0" xfId="5" applyNumberFormat="1"/>
    <xf numFmtId="2" fontId="3" fillId="6" borderId="0" xfId="1" applyNumberFormat="1" applyFont="1" applyFill="1"/>
    <xf numFmtId="10" fontId="5" fillId="3" borderId="3" xfId="1" applyFont="1" applyFill="1" applyBorder="1" applyAlignment="1">
      <alignment horizontal="centerContinuous" vertical="center" wrapText="1"/>
    </xf>
    <xf numFmtId="10" fontId="0" fillId="0" borderId="0" xfId="1" applyFont="1"/>
    <xf numFmtId="2" fontId="3" fillId="4" borderId="3" xfId="6" applyBorder="1"/>
    <xf numFmtId="2" fontId="3" fillId="6" borderId="3" xfId="5" applyBorder="1"/>
    <xf numFmtId="2" fontId="3" fillId="5" borderId="0" xfId="4" applyNumberFormat="1" applyBorder="1">
      <protection locked="0"/>
    </xf>
    <xf numFmtId="2" fontId="3" fillId="4" borderId="7" xfId="6" applyBorder="1"/>
    <xf numFmtId="2" fontId="3" fillId="4" borderId="8" xfId="6" applyBorder="1"/>
    <xf numFmtId="0" fontId="3" fillId="3" borderId="6" xfId="3" applyBorder="1"/>
    <xf numFmtId="1" fontId="3" fillId="4" borderId="6" xfId="6" applyNumberFormat="1" applyBorder="1"/>
    <xf numFmtId="1" fontId="3" fillId="4" borderId="14" xfId="6" applyNumberFormat="1" applyBorder="1"/>
    <xf numFmtId="1" fontId="3" fillId="4" borderId="3" xfId="6" applyNumberFormat="1" applyBorder="1"/>
    <xf numFmtId="1" fontId="3" fillId="4" borderId="14" xfId="7" applyFill="1" applyBorder="1"/>
    <xf numFmtId="10" fontId="3" fillId="4" borderId="3" xfId="1" applyFont="1" applyFill="1" applyBorder="1"/>
    <xf numFmtId="1" fontId="3" fillId="4" borderId="3" xfId="7" applyFill="1" applyBorder="1"/>
    <xf numFmtId="164" fontId="3" fillId="4" borderId="3" xfId="6" applyNumberFormat="1" applyBorder="1"/>
    <xf numFmtId="2" fontId="3" fillId="4" borderId="14" xfId="6" applyBorder="1"/>
    <xf numFmtId="2" fontId="3" fillId="4" borderId="12" xfId="6" applyBorder="1"/>
    <xf numFmtId="2" fontId="3" fillId="4" borderId="5" xfId="6" applyBorder="1"/>
    <xf numFmtId="1" fontId="3" fillId="4" borderId="12" xfId="6" applyNumberFormat="1" applyBorder="1"/>
    <xf numFmtId="2" fontId="3" fillId="4" borderId="3" xfId="6" applyNumberFormat="1" applyBorder="1"/>
    <xf numFmtId="1" fontId="3" fillId="4" borderId="12" xfId="7" applyFill="1" applyBorder="1"/>
    <xf numFmtId="1" fontId="3" fillId="4" borderId="7" xfId="6" applyNumberFormat="1" applyBorder="1"/>
    <xf numFmtId="1" fontId="3" fillId="4" borderId="8" xfId="6" applyNumberFormat="1" applyBorder="1"/>
    <xf numFmtId="1" fontId="3" fillId="4" borderId="5" xfId="6" applyNumberFormat="1" applyBorder="1"/>
    <xf numFmtId="1" fontId="3" fillId="4" borderId="15" xfId="6" applyNumberFormat="1" applyBorder="1"/>
    <xf numFmtId="1" fontId="3" fillId="4" borderId="16" xfId="6" applyNumberFormat="1" applyBorder="1"/>
    <xf numFmtId="2" fontId="3" fillId="4" borderId="15" xfId="6" applyBorder="1"/>
    <xf numFmtId="2" fontId="3" fillId="4" borderId="16" xfId="6" applyBorder="1"/>
    <xf numFmtId="1" fontId="3" fillId="4" borderId="15" xfId="7" applyFill="1" applyBorder="1"/>
    <xf numFmtId="1" fontId="3" fillId="4" borderId="16" xfId="7" applyFill="1" applyBorder="1"/>
    <xf numFmtId="10" fontId="3" fillId="4" borderId="7" xfId="1" applyFont="1" applyFill="1" applyBorder="1"/>
    <xf numFmtId="10" fontId="3" fillId="4" borderId="8" xfId="1" applyFont="1" applyFill="1" applyBorder="1"/>
    <xf numFmtId="10" fontId="3" fillId="4" borderId="5" xfId="1" applyFont="1" applyFill="1" applyBorder="1"/>
    <xf numFmtId="0" fontId="3" fillId="5" borderId="7" xfId="4" applyBorder="1">
      <protection locked="0"/>
    </xf>
    <xf numFmtId="0" fontId="3" fillId="5" borderId="8" xfId="4" applyBorder="1">
      <protection locked="0"/>
    </xf>
    <xf numFmtId="0" fontId="3" fillId="5" borderId="3" xfId="4" applyBorder="1">
      <protection locked="0"/>
    </xf>
    <xf numFmtId="2" fontId="3" fillId="5" borderId="3" xfId="4" applyNumberFormat="1" applyBorder="1">
      <protection locked="0"/>
    </xf>
    <xf numFmtId="0" fontId="3" fillId="5" borderId="5" xfId="4" applyBorder="1">
      <protection locked="0"/>
    </xf>
    <xf numFmtId="0" fontId="0" fillId="2" borderId="15" xfId="0" applyFill="1" applyBorder="1"/>
    <xf numFmtId="0" fontId="0" fillId="2" borderId="16" xfId="0" applyFill="1" applyBorder="1"/>
    <xf numFmtId="2" fontId="3" fillId="6" borderId="7" xfId="5" applyBorder="1"/>
    <xf numFmtId="2" fontId="3" fillId="6" borderId="8" xfId="5" applyBorder="1"/>
    <xf numFmtId="2" fontId="3" fillId="6" borderId="7" xfId="5" applyNumberFormat="1" applyBorder="1"/>
    <xf numFmtId="2" fontId="3" fillId="6" borderId="8" xfId="5" applyNumberFormat="1" applyBorder="1"/>
    <xf numFmtId="2" fontId="3" fillId="4" borderId="7" xfId="6" applyNumberFormat="1" applyBorder="1"/>
    <xf numFmtId="2" fontId="3" fillId="4" borderId="8" xfId="6" applyNumberFormat="1" applyBorder="1"/>
    <xf numFmtId="2" fontId="3" fillId="4" borderId="5" xfId="6" applyNumberFormat="1" applyBorder="1"/>
    <xf numFmtId="0" fontId="0" fillId="2" borderId="14" xfId="0" applyFill="1" applyBorder="1"/>
    <xf numFmtId="2" fontId="3" fillId="6" borderId="3" xfId="5" applyNumberFormat="1" applyBorder="1"/>
    <xf numFmtId="10" fontId="3" fillId="6" borderId="3" xfId="1" applyFont="1" applyFill="1" applyBorder="1"/>
    <xf numFmtId="2" fontId="3" fillId="6" borderId="5" xfId="5" applyBorder="1"/>
    <xf numFmtId="2" fontId="3" fillId="6" borderId="3" xfId="1" applyNumberFormat="1" applyFont="1" applyFill="1" applyBorder="1"/>
    <xf numFmtId="2" fontId="3" fillId="6" borderId="5" xfId="5" applyNumberFormat="1" applyBorder="1"/>
    <xf numFmtId="2" fontId="3" fillId="4" borderId="0" xfId="6" applyNumberFormat="1" applyBorder="1"/>
    <xf numFmtId="2" fontId="3" fillId="4" borderId="6" xfId="6" applyBorder="1"/>
    <xf numFmtId="2" fontId="3" fillId="4" borderId="6" xfId="6" applyNumberFormat="1" applyBorder="1"/>
    <xf numFmtId="1" fontId="3" fillId="4" borderId="0" xfId="6" applyNumberFormat="1" applyBorder="1"/>
    <xf numFmtId="49" fontId="19" fillId="12" borderId="17" xfId="9">
      <alignment horizontal="center" vertical="top" textRotation="90"/>
    </xf>
    <xf numFmtId="49" fontId="19" fillId="12" borderId="18" xfId="9" applyBorder="1" applyAlignment="1">
      <alignment vertical="top" textRotation="90"/>
    </xf>
    <xf numFmtId="49" fontId="18" fillId="11" borderId="9" xfId="8" applyBorder="1" applyAlignment="1">
      <alignment vertical="top" textRotation="90"/>
    </xf>
    <xf numFmtId="49" fontId="19" fillId="12" borderId="19" xfId="9" applyBorder="1" applyAlignment="1">
      <alignment vertical="top" textRotation="90"/>
    </xf>
    <xf numFmtId="1" fontId="0" fillId="0" borderId="0" xfId="0" applyNumberFormat="1"/>
    <xf numFmtId="167" fontId="0" fillId="0" borderId="0" xfId="0" applyNumberFormat="1"/>
    <xf numFmtId="10" fontId="3" fillId="6" borderId="0" xfId="1" applyNumberFormat="1" applyFont="1" applyFill="1"/>
    <xf numFmtId="2" fontId="3" fillId="4" borderId="0" xfId="6"/>
    <xf numFmtId="2" fontId="3" fillId="6" borderId="0" xfId="5" applyNumberFormat="1" applyAlignment="1">
      <alignment horizontal="right"/>
    </xf>
    <xf numFmtId="0" fontId="5" fillId="3" borderId="3" xfId="2" applyAlignment="1">
      <alignment horizontal="center" vertical="center"/>
    </xf>
    <xf numFmtId="0" fontId="0" fillId="0" borderId="0" xfId="0" applyAlignment="1"/>
    <xf numFmtId="0" fontId="5" fillId="3" borderId="3" xfId="2" applyAlignment="1">
      <alignment horizontal="centerContinuous" vertical="center"/>
    </xf>
    <xf numFmtId="49" fontId="19" fillId="12" borderId="17" xfId="9" applyAlignment="1">
      <alignment horizontal="center" vertical="top" textRotation="90"/>
    </xf>
    <xf numFmtId="0" fontId="5" fillId="3" borderId="3" xfId="2" applyBorder="1" applyAlignment="1">
      <alignment horizontal="center" vertical="center"/>
    </xf>
    <xf numFmtId="2" fontId="3" fillId="4" borderId="6" xfId="6" applyBorder="1"/>
    <xf numFmtId="10" fontId="3" fillId="4" borderId="0" xfId="1" applyNumberFormat="1" applyFont="1" applyFill="1" applyBorder="1"/>
    <xf numFmtId="0" fontId="5" fillId="3" borderId="3" xfId="2" applyBorder="1">
      <alignment horizontal="centerContinuous" vertical="center" wrapText="1"/>
    </xf>
    <xf numFmtId="10" fontId="3" fillId="4" borderId="6" xfId="1" applyNumberFormat="1" applyFont="1" applyFill="1" applyBorder="1"/>
    <xf numFmtId="10" fontId="3" fillId="4" borderId="3" xfId="1" applyNumberFormat="1" applyFont="1" applyFill="1" applyBorder="1"/>
    <xf numFmtId="0" fontId="5" fillId="3" borderId="0" xfId="2" applyBorder="1">
      <alignment horizontal="centerContinuous" vertical="center" wrapText="1"/>
    </xf>
    <xf numFmtId="10" fontId="3" fillId="4" borderId="0" xfId="1" applyFont="1" applyFill="1" applyBorder="1"/>
    <xf numFmtId="10" fontId="3" fillId="4" borderId="6" xfId="1" applyFont="1" applyFill="1" applyBorder="1"/>
    <xf numFmtId="2" fontId="3" fillId="4" borderId="7" xfId="1" applyNumberFormat="1" applyFont="1" applyFill="1" applyBorder="1"/>
    <xf numFmtId="2" fontId="3" fillId="4" borderId="8" xfId="1" applyNumberFormat="1" applyFont="1" applyFill="1" applyBorder="1"/>
    <xf numFmtId="2" fontId="3" fillId="4" borderId="5" xfId="1" applyNumberFormat="1" applyFont="1" applyFill="1" applyBorder="1"/>
    <xf numFmtId="2" fontId="3" fillId="4" borderId="6" xfId="6" applyBorder="1"/>
    <xf numFmtId="2" fontId="3" fillId="4" borderId="0" xfId="6"/>
    <xf numFmtId="2" fontId="3" fillId="4" borderId="0" xfId="6"/>
    <xf numFmtId="2" fontId="3" fillId="4" borderId="0" xfId="6"/>
    <xf numFmtId="168" fontId="0" fillId="0" borderId="0" xfId="0" applyNumberFormat="1"/>
    <xf numFmtId="2" fontId="3" fillId="4" borderId="0" xfId="6"/>
    <xf numFmtId="0" fontId="0" fillId="0" borderId="0" xfId="0" applyAlignment="1">
      <alignment horizontal="left" indent="1"/>
    </xf>
    <xf numFmtId="2" fontId="3" fillId="4" borderId="0" xfId="6"/>
    <xf numFmtId="2" fontId="3" fillId="4" borderId="0" xfId="6" applyAlignment="1">
      <alignment horizontal="center"/>
    </xf>
    <xf numFmtId="2" fontId="3" fillId="6" borderId="0" xfId="5" applyAlignment="1">
      <alignment horizontal="center"/>
    </xf>
    <xf numFmtId="0" fontId="5" fillId="3" borderId="3" xfId="2" applyAlignment="1">
      <alignment horizontal="center" vertical="center" wrapText="1"/>
    </xf>
    <xf numFmtId="0" fontId="5" fillId="3" borderId="0" xfId="2" applyBorder="1" applyAlignment="1">
      <alignment horizontal="center" vertical="center" wrapText="1"/>
    </xf>
    <xf numFmtId="1" fontId="3" fillId="6" borderId="0" xfId="7" applyAlignment="1">
      <alignment horizontal="right" indent="1"/>
    </xf>
    <xf numFmtId="2" fontId="3" fillId="6" borderId="0" xfId="5" applyNumberFormat="1" applyAlignment="1">
      <alignment horizontal="right"/>
    </xf>
    <xf numFmtId="49" fontId="19" fillId="12" borderId="17" xfId="9">
      <alignment horizontal="center" vertical="top" textRotation="90"/>
    </xf>
    <xf numFmtId="0" fontId="3" fillId="5" borderId="0" xfId="4" applyAlignment="1">
      <alignment horizontal="left"/>
      <protection locked="0"/>
    </xf>
    <xf numFmtId="9" fontId="3" fillId="5" borderId="0" xfId="1" applyNumberFormat="1" applyFont="1" applyFill="1" applyAlignment="1" applyProtection="1">
      <alignment horizontal="right"/>
      <protection locked="0"/>
    </xf>
    <xf numFmtId="0" fontId="5" fillId="3" borderId="3" xfId="2" applyAlignment="1">
      <alignment horizontal="center" vertical="center"/>
    </xf>
    <xf numFmtId="0" fontId="5" fillId="3" borderId="12" xfId="2" applyBorder="1" applyAlignment="1">
      <alignment horizontal="center" vertical="center" wrapText="1"/>
    </xf>
    <xf numFmtId="0" fontId="5" fillId="3" borderId="13" xfId="2" applyBorder="1" applyAlignment="1">
      <alignment horizontal="center" vertical="center" wrapText="1"/>
    </xf>
    <xf numFmtId="2" fontId="3" fillId="4" borderId="0" xfId="6" applyAlignment="1">
      <alignment horizontal="left"/>
    </xf>
    <xf numFmtId="0" fontId="3" fillId="5" borderId="25" xfId="4" applyBorder="1" applyAlignment="1">
      <alignment horizontal="left"/>
      <protection locked="0"/>
    </xf>
    <xf numFmtId="0" fontId="5" fillId="3" borderId="13" xfId="2" applyBorder="1" applyAlignment="1">
      <alignment horizontal="center" vertical="center"/>
    </xf>
    <xf numFmtId="2" fontId="3" fillId="4" borderId="26" xfId="6" applyBorder="1" applyAlignment="1">
      <alignment horizontal="left"/>
    </xf>
    <xf numFmtId="2" fontId="3" fillId="4" borderId="6" xfId="6" applyBorder="1" applyAlignment="1">
      <alignment horizontal="left"/>
    </xf>
    <xf numFmtId="2" fontId="3" fillId="4" borderId="24" xfId="6" applyBorder="1" applyAlignment="1">
      <alignment horizontal="left"/>
    </xf>
    <xf numFmtId="2" fontId="3" fillId="4" borderId="0" xfId="6" applyBorder="1" applyAlignment="1">
      <alignment horizontal="left"/>
    </xf>
    <xf numFmtId="49" fontId="19" fillId="12" borderId="22" xfId="9" applyBorder="1" applyAlignment="1">
      <alignment horizontal="center" vertical="top" textRotation="90"/>
    </xf>
    <xf numFmtId="49" fontId="19" fillId="12" borderId="23" xfId="9" applyBorder="1" applyAlignment="1">
      <alignment horizontal="center" vertical="top" textRotation="90"/>
    </xf>
    <xf numFmtId="0" fontId="3" fillId="3" borderId="0" xfId="3" applyAlignment="1">
      <alignment horizontal="left"/>
    </xf>
    <xf numFmtId="2" fontId="3" fillId="4" borderId="6" xfId="6" applyBorder="1"/>
    <xf numFmtId="0" fontId="3" fillId="3" borderId="6" xfId="3" applyBorder="1" applyAlignment="1">
      <alignment horizontal="left"/>
    </xf>
    <xf numFmtId="2" fontId="3" fillId="4" borderId="0" xfId="6"/>
    <xf numFmtId="49" fontId="18" fillId="11" borderId="4" xfId="8">
      <alignment horizontal="center" vertical="top" textRotation="90"/>
    </xf>
    <xf numFmtId="49" fontId="18" fillId="11" borderId="10" xfId="8" applyBorder="1" applyAlignment="1">
      <alignment horizontal="center" vertical="top" textRotation="90"/>
    </xf>
    <xf numFmtId="49" fontId="18" fillId="11" borderId="11" xfId="8" applyBorder="1" applyAlignment="1">
      <alignment horizontal="center" vertical="top" textRotation="90"/>
    </xf>
    <xf numFmtId="49" fontId="19" fillId="12" borderId="20" xfId="9" applyBorder="1" applyAlignment="1">
      <alignment horizontal="center" vertical="top" textRotation="90"/>
    </xf>
    <xf numFmtId="49" fontId="19" fillId="12" borderId="21" xfId="9" applyBorder="1" applyAlignment="1">
      <alignment horizontal="center" vertical="top" textRotation="90"/>
    </xf>
    <xf numFmtId="0" fontId="5" fillId="3" borderId="3" xfId="2" applyBorder="1" applyAlignment="1">
      <alignment horizontal="center" vertical="center" wrapText="1"/>
    </xf>
  </cellXfs>
  <cellStyles count="18">
    <cellStyle name="Bad" xfId="11" builtinId="27" hidden="1"/>
    <cellStyle name="Calculation" xfId="6" builtinId="22" customBuiltin="1"/>
    <cellStyle name="Check Cell" xfId="14" builtinId="23" hidden="1"/>
    <cellStyle name="Explanatory Text" xfId="16" builtinId="53" hidden="1"/>
    <cellStyle name="Good" xfId="10" builtinId="26" hidden="1"/>
    <cellStyle name="Heading 1" xfId="2" builtinId="16" customBuiltin="1"/>
    <cellStyle name="Heading 2" xfId="3" builtinId="17" customBuiltin="1"/>
    <cellStyle name="Heading 3" xfId="8" builtinId="18" customBuiltin="1"/>
    <cellStyle name="Heading 4" xfId="9" builtinId="19" customBuiltin="1"/>
    <cellStyle name="Input" xfId="4" builtinId="20" customBuiltin="1"/>
    <cellStyle name="Linked Cell" xfId="13" builtinId="24" hidden="1"/>
    <cellStyle name="Neutral" xfId="12" builtinId="28" hidden="1"/>
    <cellStyle name="No decimals" xfId="7" xr:uid="{00000000-0005-0000-0000-00000C000000}"/>
    <cellStyle name="Normal" xfId="0" builtinId="0" customBuiltin="1"/>
    <cellStyle name="Normal 2" xfId="17" xr:uid="{00000000-0005-0000-0000-00000E000000}"/>
    <cellStyle name="Output" xfId="5" builtinId="21" customBuiltin="1"/>
    <cellStyle name="Percent" xfId="1" builtinId="5" customBuiltin="1"/>
    <cellStyle name="Warning Text" xfId="15" builtinId="11" hidden="1"/>
  </cellStyles>
  <dxfs count="15">
    <dxf>
      <font>
        <b/>
        <i val="0"/>
      </font>
      <numFmt numFmtId="164" formatCode="0.000"/>
    </dxf>
    <dxf>
      <font>
        <b/>
        <i val="0"/>
      </font>
      <numFmt numFmtId="164" formatCode="0.000"/>
      <border>
        <bottom style="thin">
          <color theme="9"/>
        </bottom>
      </border>
    </dxf>
    <dxf>
      <font>
        <b/>
        <i val="0"/>
        <u val="none"/>
      </font>
      <numFmt numFmtId="2" formatCode="0.00"/>
      <border>
        <bottom style="thin">
          <color theme="9"/>
        </bottom>
      </border>
    </dxf>
    <dxf>
      <font>
        <b/>
        <i val="0"/>
      </font>
      <numFmt numFmtId="2" formatCode="0.00"/>
    </dxf>
    <dxf>
      <font>
        <b/>
        <i val="0"/>
      </font>
      <numFmt numFmtId="14" formatCode="0.00%"/>
    </dxf>
    <dxf>
      <font>
        <b val="0"/>
        <i val="0"/>
      </font>
      <numFmt numFmtId="14" formatCode="0.00%"/>
    </dxf>
    <dxf>
      <font>
        <b/>
        <i val="0"/>
      </font>
      <numFmt numFmtId="14" formatCode="0.00%"/>
      <border>
        <bottom style="thin">
          <color theme="9"/>
        </bottom>
        <vertical/>
        <horizontal/>
      </border>
    </dxf>
    <dxf>
      <numFmt numFmtId="1" formatCode="0"/>
    </dxf>
    <dxf>
      <numFmt numFmtId="14" formatCode="0.00%"/>
    </dxf>
    <dxf>
      <numFmt numFmtId="14" formatCode="0.00%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68937578454868"/>
          <c:y val="1.7008292290156955E-2"/>
          <c:w val="0.72833756173929987"/>
          <c:h val="0.97842115889359982"/>
        </c:manualLayout>
      </c:layout>
      <c:barChart>
        <c:barDir val="bar"/>
        <c:grouping val="clustered"/>
        <c:varyColors val="0"/>
        <c:ser>
          <c:idx val="1"/>
          <c:order val="0"/>
          <c:tx>
            <c:v>Random weights (%)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'Forest Plot'!$D$2:$D$201</c:f>
              <c:numCache>
                <c:formatCode>General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8.2189649039999285E-2</c:v>
                </c:pt>
                <c:pt idx="1">
                  <c:v>8.3451769652780311E-2</c:v>
                </c:pt>
                <c:pt idx="2">
                  <c:v>8.1711636937400842E-2</c:v>
                </c:pt>
                <c:pt idx="3">
                  <c:v>8.4873519432803565E-2</c:v>
                </c:pt>
                <c:pt idx="4">
                  <c:v>8.3533215123274301E-2</c:v>
                </c:pt>
                <c:pt idx="5">
                  <c:v>8.3277876910384949E-2</c:v>
                </c:pt>
                <c:pt idx="6">
                  <c:v>8.3039013031972322E-2</c:v>
                </c:pt>
                <c:pt idx="7">
                  <c:v>8.3451769652780311E-2</c:v>
                </c:pt>
                <c:pt idx="8">
                  <c:v>8.3010670466862002E-2</c:v>
                </c:pt>
                <c:pt idx="9">
                  <c:v>8.4524437174972308E-2</c:v>
                </c:pt>
                <c:pt idx="10">
                  <c:v>8.3346374811775273E-2</c:v>
                </c:pt>
                <c:pt idx="11">
                  <c:v>8.3590067764994683E-2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D-4C71-9B40-9EA2C449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2254200"/>
        <c:axId val="247096088"/>
      </c:barChart>
      <c:catAx>
        <c:axId val="622542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96088"/>
        <c:crosses val="autoZero"/>
        <c:auto val="1"/>
        <c:lblAlgn val="ctr"/>
        <c:lblOffset val="100"/>
        <c:noMultiLvlLbl val="0"/>
      </c:catAx>
      <c:valAx>
        <c:axId val="2470960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Weighting</a:t>
                </a:r>
              </a:p>
            </c:rich>
          </c:tx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54200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32963187293901E-2"/>
          <c:y val="1.6646368257168937E-2"/>
          <c:w val="0.89678780537048253"/>
          <c:h val="0.98090797712504152"/>
        </c:manualLayout>
      </c:layout>
      <c:bubbleChart>
        <c:varyColors val="0"/>
        <c:ser>
          <c:idx val="2"/>
          <c:order val="0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Calculations!$U$6</c:f>
                <c:numCache>
                  <c:formatCode>General</c:formatCode>
                  <c:ptCount val="1"/>
                  <c:pt idx="0">
                    <c:v>2.6215039033828584</c:v>
                  </c:pt>
                </c:numCache>
              </c:numRef>
            </c:plus>
            <c:minus>
              <c:numRef>
                <c:f>Calculations!$U$5</c:f>
                <c:numCache>
                  <c:formatCode>General</c:formatCode>
                  <c:ptCount val="1"/>
                  <c:pt idx="0">
                    <c:v>2.6215039033828584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'Forest Plot'!$B$10</c:f>
              <c:numCache>
                <c:formatCode>0.00</c:formatCode>
                <c:ptCount val="1"/>
                <c:pt idx="0">
                  <c:v>1.0663463867771732</c:v>
                </c:pt>
              </c:numCache>
            </c:numRef>
          </c:xVal>
          <c:yVal>
            <c:numRef>
              <c:f>Calculations!$U$2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Calculations!$U$7</c:f>
              <c:numCache>
                <c:formatCode>0.00</c:formatCode>
                <c:ptCount val="1"/>
                <c:pt idx="0">
                  <c:v>8.4873519432803565E-2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CE58-40E6-8CD8-7B79442AA5AF}"/>
            </c:ext>
          </c:extLst>
        </c:ser>
        <c:ser>
          <c:idx val="0"/>
          <c:order val="1"/>
          <c:tx>
            <c:strRef>
              <c:f>'Forest Plot'!$F$1</c:f>
              <c:strCache>
                <c:ptCount val="1"/>
                <c:pt idx="0">
                  <c:v>Effect size</c:v>
                </c:pt>
              </c:strCache>
            </c:strRef>
          </c:tx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Calculations!$R$2:$R$201</c:f>
                <c:numCache>
                  <c:formatCode>General</c:formatCode>
                  <c:ptCount val="200"/>
                  <c:pt idx="0">
                    <c:v>0.50035438181894465</c:v>
                  </c:pt>
                  <c:pt idx="1">
                    <c:v>0.40965697106614907</c:v>
                  </c:pt>
                  <c:pt idx="2">
                    <c:v>0.5326156484079374</c:v>
                  </c:pt>
                  <c:pt idx="3">
                    <c:v>0.2801812521340743</c:v>
                  </c:pt>
                  <c:pt idx="4">
                    <c:v>0.40474980205093153</c:v>
                  </c:pt>
                  <c:pt idx="5">
                    <c:v>0.42470989231255912</c:v>
                  </c:pt>
                  <c:pt idx="6">
                    <c:v>0.44088503074261487</c:v>
                  </c:pt>
                  <c:pt idx="7">
                    <c:v>0.40965697106614907</c:v>
                  </c:pt>
                  <c:pt idx="8">
                    <c:v>0.44525400821254102</c:v>
                  </c:pt>
                  <c:pt idx="9">
                    <c:v>0.31610529626337236</c:v>
                  </c:pt>
                  <c:pt idx="10">
                    <c:v>0.41951368539859385</c:v>
                  </c:pt>
                  <c:pt idx="11">
                    <c:v>0.39999709286296076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Calculations!$Q$2:$Q$201</c:f>
                <c:numCache>
                  <c:formatCode>General</c:formatCode>
                  <c:ptCount val="200"/>
                  <c:pt idx="0">
                    <c:v>0.50035438181894465</c:v>
                  </c:pt>
                  <c:pt idx="1">
                    <c:v>0.40965697106614907</c:v>
                  </c:pt>
                  <c:pt idx="2">
                    <c:v>0.53261564840793718</c:v>
                  </c:pt>
                  <c:pt idx="3">
                    <c:v>0.2801812521340743</c:v>
                  </c:pt>
                  <c:pt idx="4">
                    <c:v>0.40474980205093153</c:v>
                  </c:pt>
                  <c:pt idx="5">
                    <c:v>0.42470989231255907</c:v>
                  </c:pt>
                  <c:pt idx="6">
                    <c:v>0.44088503074261509</c:v>
                  </c:pt>
                  <c:pt idx="7">
                    <c:v>0.40965697106614907</c:v>
                  </c:pt>
                  <c:pt idx="8">
                    <c:v>0.44525400821254096</c:v>
                  </c:pt>
                  <c:pt idx="9">
                    <c:v>0.31610529626337258</c:v>
                  </c:pt>
                  <c:pt idx="10">
                    <c:v>0.41951368539859379</c:v>
                  </c:pt>
                  <c:pt idx="11">
                    <c:v>0.39999709286296081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Calculations!$P$2:$P$201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</c:v>
                </c:pt>
                <c:pt idx="2">
                  <c:v>1.9</c:v>
                </c:pt>
                <c:pt idx="3">
                  <c:v>2.0499999999999998</c:v>
                </c:pt>
                <c:pt idx="4">
                  <c:v>0.05</c:v>
                </c:pt>
                <c:pt idx="5">
                  <c:v>-0.6</c:v>
                </c:pt>
                <c:pt idx="6">
                  <c:v>2</c:v>
                </c:pt>
                <c:pt idx="7">
                  <c:v>1.8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Calculations!$M$2:$M$201</c:f>
              <c:numCache>
                <c:formatCode>0.00%</c:formatCode>
                <c:ptCount val="200"/>
                <c:pt idx="0">
                  <c:v>8.2189649039999285E-2</c:v>
                </c:pt>
                <c:pt idx="1">
                  <c:v>8.3451769652780311E-2</c:v>
                </c:pt>
                <c:pt idx="2">
                  <c:v>8.1711636937400842E-2</c:v>
                </c:pt>
                <c:pt idx="3">
                  <c:v>8.4873519432803565E-2</c:v>
                </c:pt>
                <c:pt idx="4">
                  <c:v>8.3533215123274301E-2</c:v>
                </c:pt>
                <c:pt idx="5">
                  <c:v>8.3277876910384949E-2</c:v>
                </c:pt>
                <c:pt idx="6">
                  <c:v>8.3039013031972322E-2</c:v>
                </c:pt>
                <c:pt idx="7">
                  <c:v>8.3451769652780311E-2</c:v>
                </c:pt>
                <c:pt idx="8">
                  <c:v>8.3010670466862002E-2</c:v>
                </c:pt>
                <c:pt idx="9">
                  <c:v>8.4524437174972308E-2</c:v>
                </c:pt>
                <c:pt idx="10">
                  <c:v>8.3346374811775273E-2</c:v>
                </c:pt>
                <c:pt idx="11">
                  <c:v>8.3590067764994683E-2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CE58-40E6-8CD8-7B79442AA5AF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Calculations!$U$4</c:f>
                <c:numCache>
                  <c:formatCode>General</c:formatCode>
                  <c:ptCount val="1"/>
                  <c:pt idx="0">
                    <c:v>0.73770862626389233</c:v>
                  </c:pt>
                </c:numCache>
              </c:numRef>
            </c:plus>
            <c:minus>
              <c:numRef>
                <c:f>Calculations!$U$3</c:f>
                <c:numCache>
                  <c:formatCode>General</c:formatCode>
                  <c:ptCount val="1"/>
                  <c:pt idx="0">
                    <c:v>0.73770862626389222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'Forest Plot'!$B$10</c:f>
              <c:numCache>
                <c:formatCode>0.00</c:formatCode>
                <c:ptCount val="1"/>
                <c:pt idx="0">
                  <c:v>1.0663463867771732</c:v>
                </c:pt>
              </c:numCache>
            </c:numRef>
          </c:xVal>
          <c:yVal>
            <c:numRef>
              <c:f>Calculations!$U$2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Calculations!$U$7</c:f>
              <c:numCache>
                <c:formatCode>0.00</c:formatCode>
                <c:ptCount val="1"/>
                <c:pt idx="0">
                  <c:v>8.4873519432803565E-2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CE58-40E6-8CD8-7B79442AA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247917928"/>
        <c:axId val="247918312"/>
      </c:bubbleChart>
      <c:valAx>
        <c:axId val="24791792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Effect Size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247918312"/>
        <c:crosses val="autoZero"/>
        <c:crossBetween val="midCat"/>
      </c:valAx>
      <c:valAx>
        <c:axId val="247918312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crossAx val="247917928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581245880669079E-2"/>
          <c:y val="1.3970398218978082E-2"/>
          <c:w val="0.92527127320573177"/>
          <c:h val="0.98129862874439333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1.1097239933140977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Calculations!$BG$2:$BG$201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1.1097239933140977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Calculations!$BJ$2:$BJ$201</c:f>
              <c:numCache>
                <c:formatCode>0.00</c:formatCode>
                <c:ptCount val="200"/>
                <c:pt idx="0">
                  <c:v>1.9933320247809221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-0.21373978634636343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Calculations!$AN$2:$AN$201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Calculations!$BK$2:$BK$201</c:f>
              <c:numCache>
                <c:formatCode>0.00%</c:formatCode>
                <c:ptCount val="200"/>
                <c:pt idx="0">
                  <c:v>0.50331184241851756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0.49668815758148238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4C03-49A7-B522-23576266CDE0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Calculations!$BR$22</c:f>
                <c:numCache>
                  <c:formatCode>General</c:formatCode>
                  <c:ptCount val="1"/>
                  <c:pt idx="0">
                    <c:v>4.1959554895308298</c:v>
                  </c:pt>
                </c:numCache>
              </c:numRef>
            </c:plus>
            <c:minus>
              <c:numRef>
                <c:f>Calculations!$BR$21</c:f>
                <c:numCache>
                  <c:formatCode>General</c:formatCode>
                  <c:ptCount val="1"/>
                  <c:pt idx="0">
                    <c:v>4.1959554895308298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Calculations!$BR$2</c:f>
              <c:numCache>
                <c:formatCode>0.00</c:formatCode>
                <c:ptCount val="1"/>
                <c:pt idx="0">
                  <c:v>0.89710559326208505</c:v>
                </c:pt>
              </c:numCache>
            </c:numRef>
          </c:xVal>
          <c:yVal>
            <c:numRef>
              <c:f>Calculations!$BR$17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Calculations!$BR$23</c:f>
              <c:numCache>
                <c:formatCode>0.00</c:formatCode>
                <c:ptCount val="1"/>
                <c:pt idx="0">
                  <c:v>0.50331184241851756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4C03-49A7-B522-23576266CDE0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Calculations!$BD$2:$BD$201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0.52014584178024093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Calculations!$BC$2:$BC$201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0.52014584178024093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Calculations!$BJ$2:$BJ$201</c:f>
              <c:numCache>
                <c:formatCode>0.00</c:formatCode>
                <c:ptCount val="200"/>
                <c:pt idx="0">
                  <c:v>1.9933320247809221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-0.21373978634636343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Calculations!$AN$2:$AN$201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Calculations!$BK$2:$BK$201</c:f>
              <c:numCache>
                <c:formatCode>0.00%</c:formatCode>
                <c:ptCount val="200"/>
                <c:pt idx="0">
                  <c:v>0.50331184241851756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0.49668815758148238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4C03-49A7-B522-23576266CDE0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Calculations!$BR$20</c:f>
                <c:numCache>
                  <c:formatCode>General</c:formatCode>
                  <c:ptCount val="1"/>
                  <c:pt idx="0">
                    <c:v>2.4288128701232288</c:v>
                  </c:pt>
                </c:numCache>
              </c:numRef>
            </c:plus>
            <c:minus>
              <c:numRef>
                <c:f>Calculations!$BR$19</c:f>
                <c:numCache>
                  <c:formatCode>General</c:formatCode>
                  <c:ptCount val="1"/>
                  <c:pt idx="0">
                    <c:v>2.4288128701232288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Calculations!$BR$2</c:f>
              <c:numCache>
                <c:formatCode>0.00</c:formatCode>
                <c:ptCount val="1"/>
                <c:pt idx="0">
                  <c:v>0.89710559326208505</c:v>
                </c:pt>
              </c:numCache>
            </c:numRef>
          </c:xVal>
          <c:yVal>
            <c:numRef>
              <c:f>Calculations!$BR$17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Calculations!$BR$23</c:f>
              <c:numCache>
                <c:formatCode>0.00</c:formatCode>
                <c:ptCount val="1"/>
                <c:pt idx="0">
                  <c:v>0.50331184241851756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4C03-49A7-B522-23576266CDE0}"/>
            </c:ext>
          </c:extLst>
        </c:ser>
        <c:ser>
          <c:idx val="2"/>
          <c:order val="4"/>
          <c:tx>
            <c:strRef>
              <c:f>'Subgroup Analysis'!$H$1</c:f>
              <c:strCache>
                <c:ptCount val="1"/>
                <c:pt idx="0">
                  <c:v>Effect Size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Calculations!$AL$2:$AL$201</c:f>
                <c:numCache>
                  <c:formatCode>General</c:formatCode>
                  <c:ptCount val="200"/>
                  <c:pt idx="0">
                    <c:v>0.50035438181894465</c:v>
                  </c:pt>
                  <c:pt idx="1">
                    <c:v>0.40965697106614907</c:v>
                  </c:pt>
                  <c:pt idx="2">
                    <c:v>0.5326156484079374</c:v>
                  </c:pt>
                  <c:pt idx="3">
                    <c:v>0.2801812521340743</c:v>
                  </c:pt>
                  <c:pt idx="4">
                    <c:v>0.40474980205093153</c:v>
                  </c:pt>
                  <c:pt idx="5">
                    <c:v>0.42470989231255912</c:v>
                  </c:pt>
                  <c:pt idx="6">
                    <c:v>0.44088503074261487</c:v>
                  </c:pt>
                  <c:pt idx="7">
                    <c:v>0.40965697106614907</c:v>
                  </c:pt>
                  <c:pt idx="8">
                    <c:v>0.44525400821254102</c:v>
                  </c:pt>
                  <c:pt idx="9">
                    <c:v>0.31610529626337236</c:v>
                  </c:pt>
                  <c:pt idx="10">
                    <c:v>0.41951368539859385</c:v>
                  </c:pt>
                  <c:pt idx="11">
                    <c:v>0.39999709286296076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Calculations!$AK$2:$AK$201</c:f>
                <c:numCache>
                  <c:formatCode>General</c:formatCode>
                  <c:ptCount val="200"/>
                  <c:pt idx="0">
                    <c:v>0.50035438181894465</c:v>
                  </c:pt>
                  <c:pt idx="1">
                    <c:v>0.40965697106614907</c:v>
                  </c:pt>
                  <c:pt idx="2">
                    <c:v>0.53261564840793718</c:v>
                  </c:pt>
                  <c:pt idx="3">
                    <c:v>0.2801812521340743</c:v>
                  </c:pt>
                  <c:pt idx="4">
                    <c:v>0.40474980205093153</c:v>
                  </c:pt>
                  <c:pt idx="5">
                    <c:v>0.42470989231255907</c:v>
                  </c:pt>
                  <c:pt idx="6">
                    <c:v>0.44088503074261509</c:v>
                  </c:pt>
                  <c:pt idx="7">
                    <c:v>0.40965697106614907</c:v>
                  </c:pt>
                  <c:pt idx="8">
                    <c:v>0.44525400821254096</c:v>
                  </c:pt>
                  <c:pt idx="9">
                    <c:v>0.31610529626337258</c:v>
                  </c:pt>
                  <c:pt idx="10">
                    <c:v>0.41951368539859379</c:v>
                  </c:pt>
                  <c:pt idx="11">
                    <c:v>0.39999709286296081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Calculations!$AJ$2:$AJ$201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</c:v>
                </c:pt>
                <c:pt idx="2">
                  <c:v>1.9</c:v>
                </c:pt>
                <c:pt idx="3">
                  <c:v>2.0499999999999998</c:v>
                </c:pt>
                <c:pt idx="4">
                  <c:v>0.05</c:v>
                </c:pt>
                <c:pt idx="5">
                  <c:v>-0.6</c:v>
                </c:pt>
                <c:pt idx="6">
                  <c:v>2</c:v>
                </c:pt>
                <c:pt idx="7">
                  <c:v>1.8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Calculations!$X$2:$X$201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Calculations!$AG$2:$AG$201</c:f>
              <c:numCache>
                <c:formatCode>0.00%</c:formatCode>
                <c:ptCount val="200"/>
                <c:pt idx="0">
                  <c:v>8.5151132305756702E-2</c:v>
                </c:pt>
                <c:pt idx="1">
                  <c:v>0.12630184456244414</c:v>
                </c:pt>
                <c:pt idx="2">
                  <c:v>7.5620983977488621E-2</c:v>
                </c:pt>
                <c:pt idx="3">
                  <c:v>0.26712130891272506</c:v>
                </c:pt>
                <c:pt idx="4">
                  <c:v>0.20346441056355116</c:v>
                </c:pt>
                <c:pt idx="5">
                  <c:v>0.19852830945880384</c:v>
                </c:pt>
                <c:pt idx="6">
                  <c:v>0.10921719471052967</c:v>
                </c:pt>
                <c:pt idx="7">
                  <c:v>0.12630184456244414</c:v>
                </c:pt>
                <c:pt idx="8">
                  <c:v>0.19358271438420963</c:v>
                </c:pt>
                <c:pt idx="9">
                  <c:v>0.2102856909686116</c:v>
                </c:pt>
                <c:pt idx="10">
                  <c:v>0.19983175843775164</c:v>
                </c:pt>
                <c:pt idx="11">
                  <c:v>0.20459280715568376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4C03-49A7-B522-23576266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253848672"/>
        <c:axId val="253849064"/>
      </c:bubbleChart>
      <c:valAx>
        <c:axId val="253848672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Effect Size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849064"/>
        <c:crossesAt val="0"/>
        <c:crossBetween val="midCat"/>
      </c:valAx>
      <c:valAx>
        <c:axId val="253849064"/>
        <c:scaling>
          <c:orientation val="maxMin"/>
          <c:max val="210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848672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581245880669079E-2"/>
          <c:y val="0.17500656167979003"/>
          <c:w val="0.92527127320573177"/>
          <c:h val="0.79546394935927123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1.1097239933140977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Calculations!$BG$2:$BG$201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1.1097239933140977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Calculations!$BJ$2:$BJ$201</c:f>
              <c:numCache>
                <c:formatCode>0.00</c:formatCode>
                <c:ptCount val="200"/>
                <c:pt idx="0">
                  <c:v>1.9933320247809221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-0.21373978634636343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Calculations!$AP$2:$AP$201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Calculations!$BK$2:$BK$201</c:f>
              <c:numCache>
                <c:formatCode>0.00%</c:formatCode>
                <c:ptCount val="200"/>
                <c:pt idx="0">
                  <c:v>0.50331184241851756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0.49668815758148238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868E-4F17-95BD-4DE5C9BB597F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Calculations!$BR$22</c:f>
                <c:numCache>
                  <c:formatCode>General</c:formatCode>
                  <c:ptCount val="1"/>
                  <c:pt idx="0">
                    <c:v>4.1959554895308298</c:v>
                  </c:pt>
                </c:numCache>
              </c:numRef>
            </c:plus>
            <c:minus>
              <c:numRef>
                <c:f>Calculations!$BR$21</c:f>
                <c:numCache>
                  <c:formatCode>General</c:formatCode>
                  <c:ptCount val="1"/>
                  <c:pt idx="0">
                    <c:v>4.1959554895308298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Calculations!$BR$2</c:f>
              <c:numCache>
                <c:formatCode>0.00</c:formatCode>
                <c:ptCount val="1"/>
                <c:pt idx="0">
                  <c:v>0.89710559326208505</c:v>
                </c:pt>
              </c:numCache>
            </c:numRef>
          </c:xVal>
          <c:yVal>
            <c:numRef>
              <c:f>Calculations!$BR$18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Calculations!$BR$23</c:f>
              <c:numCache>
                <c:formatCode>0.00</c:formatCode>
                <c:ptCount val="1"/>
                <c:pt idx="0">
                  <c:v>0.50331184241851756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868E-4F17-95BD-4DE5C9BB597F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Calculations!$BD$2:$BD$201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0.52014584178024093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Calculations!$BC$2:$BC$201</c:f>
                <c:numCache>
                  <c:formatCode>General</c:formatCode>
                  <c:ptCount val="200"/>
                  <c:pt idx="0">
                    <c:v>0.13021848219409216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0.52014584178024093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Calculations!$BJ$2:$BJ$201</c:f>
              <c:numCache>
                <c:formatCode>0.00</c:formatCode>
                <c:ptCount val="200"/>
                <c:pt idx="0">
                  <c:v>1.9933320247809221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-0.21373978634636343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Calculations!$AP$2:$AP$201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Calculations!$BK$2:$BK$201</c:f>
              <c:numCache>
                <c:formatCode>0.00%</c:formatCode>
                <c:ptCount val="200"/>
                <c:pt idx="0">
                  <c:v>0.50331184241851756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0.49668815758148238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868E-4F17-95BD-4DE5C9BB597F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Calculations!$BR$20</c:f>
                <c:numCache>
                  <c:formatCode>General</c:formatCode>
                  <c:ptCount val="1"/>
                  <c:pt idx="0">
                    <c:v>2.4288128701232288</c:v>
                  </c:pt>
                </c:numCache>
              </c:numRef>
            </c:plus>
            <c:minus>
              <c:numRef>
                <c:f>Calculations!$BR$19</c:f>
                <c:numCache>
                  <c:formatCode>General</c:formatCode>
                  <c:ptCount val="1"/>
                  <c:pt idx="0">
                    <c:v>2.4288128701232288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Calculations!$BR$2</c:f>
              <c:numCache>
                <c:formatCode>0.00</c:formatCode>
                <c:ptCount val="1"/>
                <c:pt idx="0">
                  <c:v>0.89710559326208505</c:v>
                </c:pt>
              </c:numCache>
            </c:numRef>
          </c:xVal>
          <c:yVal>
            <c:numRef>
              <c:f>Calculations!$BR$18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Calculations!$BR$23</c:f>
              <c:numCache>
                <c:formatCode>0.00</c:formatCode>
                <c:ptCount val="1"/>
                <c:pt idx="0">
                  <c:v>0.50331184241851756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868E-4F17-95BD-4DE5C9BB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248732544"/>
        <c:axId val="248732936"/>
      </c:bubbleChart>
      <c:valAx>
        <c:axId val="24873254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Effect Size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32936"/>
        <c:crossesAt val="0"/>
        <c:crossBetween val="midCat"/>
      </c:valAx>
      <c:valAx>
        <c:axId val="248732936"/>
        <c:scaling>
          <c:orientation val="maxMin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32544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Regression of moderator on effect size</a:t>
            </a:r>
            <a:endParaRPr lang="nl-NL" baseline="-25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52327614901385"/>
          <c:y val="0.10775009140104096"/>
          <c:w val="0.83284149148830977"/>
          <c:h val="0.81037793203092545"/>
        </c:manualLayout>
      </c:layout>
      <c:bubbleChart>
        <c:varyColors val="0"/>
        <c:ser>
          <c:idx val="0"/>
          <c:order val="0"/>
          <c:tx>
            <c:v>Effect Size</c:v>
          </c:tx>
          <c:invertIfNegative val="0"/>
          <c:xVal>
            <c:numRef>
              <c:f>Calculations!$BU$2:$BU$201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Calculations!$BV$2:$BV$201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</c:v>
                </c:pt>
                <c:pt idx="2">
                  <c:v>1.9</c:v>
                </c:pt>
                <c:pt idx="3">
                  <c:v>2.0499999999999998</c:v>
                </c:pt>
                <c:pt idx="4">
                  <c:v>0.05</c:v>
                </c:pt>
                <c:pt idx="5">
                  <c:v>-0.6</c:v>
                </c:pt>
                <c:pt idx="6">
                  <c:v>2</c:v>
                </c:pt>
                <c:pt idx="7">
                  <c:v>1.8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Analysis'!$G$2:$G$13</c:f>
              <c:numCache>
                <c:formatCode>0.00%</c:formatCode>
                <c:ptCount val="12"/>
                <c:pt idx="0">
                  <c:v>5.283220380068563E-2</c:v>
                </c:pt>
                <c:pt idx="1">
                  <c:v>7.836425202621114E-2</c:v>
                </c:pt>
                <c:pt idx="2">
                  <c:v>4.6919202703743272E-2</c:v>
                </c:pt>
                <c:pt idx="3">
                  <c:v>0.16573599257973579</c:v>
                </c:pt>
                <c:pt idx="4">
                  <c:v>8.084489071573997E-2</c:v>
                </c:pt>
                <c:pt idx="5">
                  <c:v>7.353218991966827E-2</c:v>
                </c:pt>
                <c:pt idx="6">
                  <c:v>6.7764044155825862E-2</c:v>
                </c:pt>
                <c:pt idx="7">
                  <c:v>7.836425202621114E-2</c:v>
                </c:pt>
                <c:pt idx="8">
                  <c:v>6.7137133119927361E-2</c:v>
                </c:pt>
                <c:pt idx="9">
                  <c:v>0.13047221077141913</c:v>
                </c:pt>
                <c:pt idx="10">
                  <c:v>7.536504930536507E-2</c:v>
                </c:pt>
                <c:pt idx="11">
                  <c:v>8.2668578875467247E-2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33D8-4203-A2FF-09DAC984A0C6}"/>
            </c:ext>
          </c:extLst>
        </c:ser>
        <c:ser>
          <c:idx val="1"/>
          <c:order val="1"/>
          <c:tx>
            <c:v>Regression line</c:v>
          </c:tx>
          <c:spPr>
            <a:noFill/>
            <a:ln w="25400">
              <a:noFill/>
            </a:ln>
          </c:spPr>
          <c:invertIfNegative val="0"/>
          <c:trendline>
            <c:spPr>
              <a:ln w="19050" cap="flat">
                <a:solidFill>
                  <a:schemeClr val="accent2"/>
                </a:solidFill>
                <a:miter lim="800000"/>
              </a:ln>
            </c:spPr>
            <c:trendlineType val="linear"/>
            <c:dispRSqr val="0"/>
            <c:dispEq val="0"/>
          </c:trendline>
          <c:xVal>
            <c:numRef>
              <c:f>Calculations!$CF$12:$CF$13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Calculations!$CG$12:$CG$13</c:f>
              <c:numCache>
                <c:formatCode>0.00</c:formatCode>
                <c:ptCount val="2"/>
                <c:pt idx="0">
                  <c:v>0.95101884923977287</c:v>
                </c:pt>
                <c:pt idx="1">
                  <c:v>1.3837592630692654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0.1</c:v>
              </c:pt>
              <c:pt idx="1">
                <c:v>0.1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33D8-4203-A2FF-09DAC984A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247952280"/>
        <c:axId val="247952672"/>
      </c:bubbleChart>
      <c:valAx>
        <c:axId val="247952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Moderator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247952672"/>
        <c:crosses val="autoZero"/>
        <c:crossBetween val="midCat"/>
      </c:valAx>
      <c:valAx>
        <c:axId val="2479526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Effect Size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247952280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599126509186349"/>
          <c:y val="0.13735246989093541"/>
          <c:w val="0.82691544356955382"/>
          <c:h val="0.74227789360028018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Calculations!$EX$3:$EX$4</c:f>
              <c:numCache>
                <c:formatCode>0.00</c:formatCode>
                <c:ptCount val="2"/>
                <c:pt idx="0">
                  <c:v>0</c:v>
                </c:pt>
                <c:pt idx="1">
                  <c:v>7.02377355399911</c:v>
                </c:pt>
              </c:numCache>
            </c:numRef>
          </c:xVal>
          <c:yVal>
            <c:numRef>
              <c:f>Calculations!$EY$3:$EY$4</c:f>
              <c:numCache>
                <c:formatCode>0.00</c:formatCode>
                <c:ptCount val="2"/>
                <c:pt idx="0">
                  <c:v>0</c:v>
                </c:pt>
                <c:pt idx="1">
                  <c:v>8.0918410890159809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D6-42B6-B3CD-F015F58C3261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Calculations!$EX$6:$EX$7</c:f>
              <c:numCache>
                <c:formatCode>0.00</c:formatCode>
                <c:ptCount val="2"/>
                <c:pt idx="0">
                  <c:v>0</c:v>
                </c:pt>
                <c:pt idx="1">
                  <c:v>7.02377355399911</c:v>
                </c:pt>
              </c:numCache>
            </c:numRef>
          </c:xVal>
          <c:yVal>
            <c:numRef>
              <c:f>Calculations!$EY$6:$EY$7</c:f>
              <c:numCache>
                <c:formatCode>0.00</c:formatCode>
                <c:ptCount val="2"/>
                <c:pt idx="0">
                  <c:v>-2.2009851600916384</c:v>
                </c:pt>
                <c:pt idx="1">
                  <c:v>5.8908559289243421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D6-42B6-B3CD-F015F58C3261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Calculations!$EX$9:$EX$10</c:f>
              <c:numCache>
                <c:formatCode>0.00</c:formatCode>
                <c:ptCount val="2"/>
                <c:pt idx="0">
                  <c:v>0</c:v>
                </c:pt>
                <c:pt idx="1">
                  <c:v>7.02377355399911</c:v>
                </c:pt>
              </c:numCache>
            </c:numRef>
          </c:xVal>
          <c:yVal>
            <c:numRef>
              <c:f>Calculations!$EY$9:$EY$10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10.29282624910762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D6-42B6-B3CD-F015F58C3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855208"/>
        <c:axId val="253855600"/>
      </c:scatterChart>
      <c:scatterChart>
        <c:scatterStyle val="lineMarker"/>
        <c:varyColors val="0"/>
        <c:ser>
          <c:idx val="4"/>
          <c:order val="0"/>
          <c:tx>
            <c:strRef>
              <c:f>'Publication Bias Analysis'!$AH$1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Calculations!$ET$2:$ET$201</c:f>
              <c:numCache>
                <c:formatCode>0.00</c:formatCode>
                <c:ptCount val="200"/>
                <c:pt idx="0">
                  <c:v>3.9656232136374361</c:v>
                </c:pt>
                <c:pt idx="1">
                  <c:v>4.8297102972032171</c:v>
                </c:pt>
                <c:pt idx="2">
                  <c:v>3.7371230383107656</c:v>
                </c:pt>
                <c:pt idx="3">
                  <c:v>7.02377355399911</c:v>
                </c:pt>
                <c:pt idx="4">
                  <c:v>4.9055575365463886</c:v>
                </c:pt>
                <c:pt idx="5">
                  <c:v>4.6784375298797887</c:v>
                </c:pt>
                <c:pt idx="6">
                  <c:v>4.4911932553521154</c:v>
                </c:pt>
                <c:pt idx="7">
                  <c:v>4.8297102972032171</c:v>
                </c:pt>
                <c:pt idx="8">
                  <c:v>4.4703701112556677</c:v>
                </c:pt>
                <c:pt idx="9">
                  <c:v>6.2319088898644708</c:v>
                </c:pt>
                <c:pt idx="10">
                  <c:v>4.7363858883849899</c:v>
                </c:pt>
                <c:pt idx="11">
                  <c:v>4.960578431669278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Calculations!$EU$2:$EU$201</c:f>
              <c:numCache>
                <c:formatCode>0.00</c:formatCode>
                <c:ptCount val="200"/>
                <c:pt idx="0">
                  <c:v>8.7243710700023591</c:v>
                </c:pt>
                <c:pt idx="1">
                  <c:v>8.6934785349657915</c:v>
                </c:pt>
                <c:pt idx="2">
                  <c:v>7.1005337727904543</c:v>
                </c:pt>
                <c:pt idx="3">
                  <c:v>14.398735785698173</c:v>
                </c:pt>
                <c:pt idx="4">
                  <c:v>0.24527787682731941</c:v>
                </c:pt>
                <c:pt idx="5">
                  <c:v>-2.8070625179278732</c:v>
                </c:pt>
                <c:pt idx="6">
                  <c:v>8.9823865107042309</c:v>
                </c:pt>
                <c:pt idx="7">
                  <c:v>8.6934785349657915</c:v>
                </c:pt>
                <c:pt idx="8">
                  <c:v>1.7881480445022673</c:v>
                </c:pt>
                <c:pt idx="9">
                  <c:v>13.08700866871539</c:v>
                </c:pt>
                <c:pt idx="10">
                  <c:v>-1.8945543553539961</c:v>
                </c:pt>
                <c:pt idx="11">
                  <c:v>-2.480289215834639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BD6-42B6-B3CD-F015F58C3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855208"/>
        <c:axId val="253855600"/>
      </c:scatterChart>
      <c:valAx>
        <c:axId val="253855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Inverse standard error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253855600"/>
        <c:crossesAt val="0"/>
        <c:crossBetween val="midCat"/>
      </c:valAx>
      <c:valAx>
        <c:axId val="2538556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Z-score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253855208"/>
        <c:crossesAt val="0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35810270226945"/>
          <c:y val="0.10372175031731537"/>
          <c:w val="0.81221727912304709"/>
          <c:h val="0.80846786930627101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Calculations!$CU$2:$CU$201</c:f>
              <c:numCache>
                <c:formatCode>0.00</c:formatCode>
                <c:ptCount val="200"/>
                <c:pt idx="0">
                  <c:v>2.2000000000000002</c:v>
                </c:pt>
                <c:pt idx="1">
                  <c:v>1.8</c:v>
                </c:pt>
                <c:pt idx="2">
                  <c:v>1.9</c:v>
                </c:pt>
                <c:pt idx="3">
                  <c:v>2.0499999999999998</c:v>
                </c:pt>
                <c:pt idx="4">
                  <c:v>0.05</c:v>
                </c:pt>
                <c:pt idx="5">
                  <c:v>-0.6</c:v>
                </c:pt>
                <c:pt idx="6">
                  <c:v>2</c:v>
                </c:pt>
                <c:pt idx="7">
                  <c:v>1.8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Calculations!$CV$2:$CV$201</c:f>
              <c:numCache>
                <c:formatCode>0.00</c:formatCode>
                <c:ptCount val="200"/>
                <c:pt idx="0">
                  <c:v>0.25216717426937746</c:v>
                </c:pt>
                <c:pt idx="1">
                  <c:v>0.20705175641261109</c:v>
                </c:pt>
                <c:pt idx="2">
                  <c:v>0.26758551691999272</c:v>
                </c:pt>
                <c:pt idx="3">
                  <c:v>0.14237361046906649</c:v>
                </c:pt>
                <c:pt idx="4">
                  <c:v>0.20385042730617328</c:v>
                </c:pt>
                <c:pt idx="5">
                  <c:v>0.21374657534984651</c:v>
                </c:pt>
                <c:pt idx="6">
                  <c:v>0.22265797598629469</c:v>
                </c:pt>
                <c:pt idx="7">
                  <c:v>0.20705175641261109</c:v>
                </c:pt>
                <c:pt idx="8">
                  <c:v>0.22369512481352763</c:v>
                </c:pt>
                <c:pt idx="9">
                  <c:v>0.16046447688386337</c:v>
                </c:pt>
                <c:pt idx="10">
                  <c:v>0.21113144569835279</c:v>
                </c:pt>
                <c:pt idx="11">
                  <c:v>0.20158939401417572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9A-4CD9-B04D-E9BF5212E50C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Calculations!$CY$3:$CY$5</c:f>
              <c:numCache>
                <c:formatCode>0.00</c:formatCode>
                <c:ptCount val="3"/>
                <c:pt idx="0">
                  <c:v>0.44532252902952341</c:v>
                </c:pt>
                <c:pt idx="1">
                  <c:v>1.1520646311851481</c:v>
                </c:pt>
                <c:pt idx="2">
                  <c:v>1.858806733340773</c:v>
                </c:pt>
              </c:numCache>
            </c:numRef>
          </c:xVal>
          <c:yVal>
            <c:numRef>
              <c:f>Calculations!$CZ$3:$CZ$5</c:f>
              <c:numCache>
                <c:formatCode>0.00</c:formatCode>
                <c:ptCount val="3"/>
                <c:pt idx="0">
                  <c:v>0.32110262030399123</c:v>
                </c:pt>
                <c:pt idx="1">
                  <c:v>0</c:v>
                </c:pt>
                <c:pt idx="2">
                  <c:v>0.32110262030399123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9A-4CD9-B04D-E9BF5212E50C}"/>
            </c:ext>
          </c:extLst>
        </c:ser>
        <c:ser>
          <c:idx val="2"/>
          <c:order val="2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Calculations!$CY$7:$CY$8</c:f>
              <c:numCache>
                <c:formatCode>0.00</c:formatCode>
                <c:ptCount val="2"/>
                <c:pt idx="0">
                  <c:v>1.1520646311851481</c:v>
                </c:pt>
                <c:pt idx="1">
                  <c:v>1.1520646311851481</c:v>
                </c:pt>
              </c:numCache>
            </c:numRef>
          </c:xVal>
          <c:yVal>
            <c:numRef>
              <c:f>Calculations!$CZ$7:$CZ$8</c:f>
              <c:numCache>
                <c:formatCode>0.00</c:formatCode>
                <c:ptCount val="2"/>
                <c:pt idx="0">
                  <c:v>0</c:v>
                </c:pt>
                <c:pt idx="1">
                  <c:v>0.32110262030399123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E9A-4CD9-B04D-E9BF5212E50C}"/>
            </c:ext>
          </c:extLst>
        </c:ser>
        <c:ser>
          <c:idx val="3"/>
          <c:order val="3"/>
          <c:tx>
            <c:v>Combined Effect Size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Calculations!$CZ$12</c:f>
                <c:numCache>
                  <c:formatCode>General</c:formatCode>
                  <c:ptCount val="1"/>
                  <c:pt idx="0">
                    <c:v>2.5187979848133901</c:v>
                  </c:pt>
                </c:numCache>
              </c:numRef>
            </c:plus>
            <c:minus>
              <c:numRef>
                <c:f>Calculations!$CZ$12</c:f>
                <c:numCache>
                  <c:formatCode>General</c:formatCode>
                  <c:ptCount val="1"/>
                  <c:pt idx="0">
                    <c:v>2.5187979848133901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1.1520646311851481</c:v>
                </c:pt>
              </c:numCache>
            </c:numRef>
          </c:xVal>
          <c:yVal>
            <c:numRef>
              <c:f>Calculations!$CZ$13</c:f>
              <c:numCache>
                <c:formatCode>0.00</c:formatCode>
                <c:ptCount val="1"/>
                <c:pt idx="0">
                  <c:v>0.29434406861199203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E9A-4CD9-B04D-E9BF5212E50C}"/>
            </c:ext>
          </c:extLst>
        </c:ser>
        <c:ser>
          <c:idx val="4"/>
          <c:order val="4"/>
          <c:tx>
            <c:v>Combined Effect Size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Calculations!$CZ$11</c:f>
                <c:numCache>
                  <c:formatCode>General</c:formatCode>
                  <c:ptCount val="1"/>
                  <c:pt idx="0">
                    <c:v>0.12757190173620181</c:v>
                  </c:pt>
                </c:numCache>
              </c:numRef>
            </c:plus>
            <c:minus>
              <c:numRef>
                <c:f>Calculations!$CZ$11</c:f>
                <c:numCache>
                  <c:formatCode>General</c:formatCode>
                  <c:ptCount val="1"/>
                  <c:pt idx="0">
                    <c:v>0.12757190173620181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1.1520646311851481</c:v>
                </c:pt>
              </c:numCache>
            </c:numRef>
          </c:xVal>
          <c:yVal>
            <c:numRef>
              <c:f>Calculations!$CZ$13</c:f>
              <c:numCache>
                <c:formatCode>0.00</c:formatCode>
                <c:ptCount val="1"/>
                <c:pt idx="0">
                  <c:v>0.29434406861199203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E9A-4CD9-B04D-E9BF5212E50C}"/>
            </c:ext>
          </c:extLst>
        </c:ser>
        <c:ser>
          <c:idx val="6"/>
          <c:order val="5"/>
          <c:tx>
            <c:v>Adjusted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Calculations!$CZ$17</c:f>
                <c:numCache>
                  <c:formatCode>General</c:formatCode>
                  <c:ptCount val="1"/>
                  <c:pt idx="0">
                    <c:v>2.5187979848133901</c:v>
                  </c:pt>
                </c:numCache>
              </c:numRef>
            </c:plus>
            <c:minus>
              <c:numRef>
                <c:f>Calculations!$CZ$17</c:f>
                <c:numCache>
                  <c:formatCode>General</c:formatCode>
                  <c:ptCount val="1"/>
                  <c:pt idx="0">
                    <c:v>2.5187979848133901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1.1520646311851481</c:v>
                </c:pt>
              </c:numCache>
            </c:numRef>
          </c:xVal>
          <c:yVal>
            <c:numRef>
              <c:f>Calculations!$CZ$18</c:f>
              <c:numCache>
                <c:formatCode>0.00</c:formatCode>
                <c:ptCount val="1"/>
                <c:pt idx="0">
                  <c:v>0.32110262030399123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E9A-4CD9-B04D-E9BF5212E50C}"/>
            </c:ext>
          </c:extLst>
        </c:ser>
        <c:ser>
          <c:idx val="7"/>
          <c:order val="6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Calculations!$CZ$16</c:f>
                <c:numCache>
                  <c:formatCode>General</c:formatCode>
                  <c:ptCount val="1"/>
                  <c:pt idx="0">
                    <c:v>0.12757190173620181</c:v>
                  </c:pt>
                </c:numCache>
              </c:numRef>
            </c:plus>
            <c:minus>
              <c:numRef>
                <c:f>Calculations!$CZ$16</c:f>
                <c:numCache>
                  <c:formatCode>General</c:formatCode>
                  <c:ptCount val="1"/>
                  <c:pt idx="0">
                    <c:v>0.12757190173620181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1.1520646311851481</c:v>
                </c:pt>
              </c:numCache>
            </c:numRef>
          </c:xVal>
          <c:yVal>
            <c:numRef>
              <c:f>Calculations!$CZ$18</c:f>
              <c:numCache>
                <c:formatCode>0.00</c:formatCode>
                <c:ptCount val="1"/>
                <c:pt idx="0">
                  <c:v>0.32110262030399123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E9A-4CD9-B04D-E9BF5212E50C}"/>
            </c:ext>
          </c:extLst>
        </c:ser>
        <c:ser>
          <c:idx val="8"/>
          <c:order val="7"/>
          <c:tx>
            <c:v>Inputed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19050">
                <a:solidFill>
                  <a:schemeClr val="accent6"/>
                </a:solidFill>
              </a:ln>
            </c:spPr>
          </c:marker>
          <c:xVal>
            <c:numRef>
              <c:f>Calculations!$DY$2:$DY$41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Calculations!$DZ$2:$DZ$41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E9A-4CD9-B04D-E9BF5212E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856384"/>
        <c:axId val="195220424"/>
      </c:scatterChart>
      <c:valAx>
        <c:axId val="253856384"/>
        <c:scaling>
          <c:orientation val="minMax"/>
        </c:scaling>
        <c:delete val="0"/>
        <c:axPos val="t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Effect Size</a:t>
                </a:r>
                <a:endParaRPr lang="en-GB" baseline="-25000"/>
              </a:p>
            </c:rich>
          </c:tx>
          <c:layout>
            <c:manualLayout>
              <c:xMode val="edge"/>
              <c:yMode val="edge"/>
              <c:x val="0.50894129683016187"/>
              <c:y val="2.0881511432692562E-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220424"/>
        <c:crossesAt val="0"/>
        <c:crossBetween val="midCat"/>
      </c:valAx>
      <c:valAx>
        <c:axId val="195220424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Standard error</a:t>
                </a:r>
                <a:endParaRPr lang="en-GB" baseline="-250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3856384"/>
        <c:crosses val="autoZero"/>
        <c:crossBetween val="midCat"/>
      </c:valAx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91691064703868541"/>
          <c:w val="0.99837783930354163"/>
          <c:h val="6.5698048613488533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solidFill>
        <a:sysClr val="windowText" lastClr="000000"/>
      </a:solidFill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Normal Quantile Plot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479566808799667"/>
          <c:y val="0.13917977547706759"/>
          <c:w val="0.77774545330608336"/>
          <c:h val="0.75363118412859131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Calculations!$FC$1</c:f>
              <c:strCache>
                <c:ptCount val="1"/>
                <c:pt idx="0">
                  <c:v>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Calculations!$FD$2:$FD$201</c:f>
              <c:numCache>
                <c:formatCode>0.00</c:formatCode>
                <c:ptCount val="200"/>
                <c:pt idx="0">
                  <c:v>0.78503604987689113</c:v>
                </c:pt>
                <c:pt idx="1">
                  <c:v>0.10179559909470504</c:v>
                </c:pt>
                <c:pt idx="2">
                  <c:v>-0.10179559909470488</c:v>
                </c:pt>
                <c:pt idx="3">
                  <c:v>1.6067550689692418</c:v>
                </c:pt>
                <c:pt idx="4">
                  <c:v>-0.53218973091930433</c:v>
                </c:pt>
                <c:pt idx="5">
                  <c:v>-1.1024403670151643</c:v>
                </c:pt>
                <c:pt idx="6">
                  <c:v>0.53218973091930399</c:v>
                </c:pt>
                <c:pt idx="7">
                  <c:v>0.30974253153853021</c:v>
                </c:pt>
                <c:pt idx="8">
                  <c:v>-0.30974253153853021</c:v>
                </c:pt>
                <c:pt idx="9">
                  <c:v>1.1024403670151643</c:v>
                </c:pt>
                <c:pt idx="10">
                  <c:v>-0.78503604987689179</c:v>
                </c:pt>
                <c:pt idx="11">
                  <c:v>-1.6067550689692427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Calculations!$FE$2:$FE$201</c:f>
              <c:numCache>
                <c:formatCode>0.00</c:formatCode>
                <c:ptCount val="200"/>
                <c:pt idx="0">
                  <c:v>4.6193233419200741</c:v>
                </c:pt>
                <c:pt idx="1">
                  <c:v>3.6909017615648216</c:v>
                </c:pt>
                <c:pt idx="2">
                  <c:v>3.1912304964530667</c:v>
                </c:pt>
                <c:pt idx="3">
                  <c:v>7.5641640548360138</c:v>
                </c:pt>
                <c:pt idx="4">
                  <c:v>-5.2003876539262732</c:v>
                </c:pt>
                <c:pt idx="5">
                  <c:v>-8.0993646402832518</c:v>
                </c:pt>
                <c:pt idx="6">
                  <c:v>4.3429477123887983</c:v>
                </c:pt>
                <c:pt idx="7">
                  <c:v>3.6909017615648216</c:v>
                </c:pt>
                <c:pt idx="8">
                  <c:v>-3.0841438409327764</c:v>
                </c:pt>
                <c:pt idx="9">
                  <c:v>6.9080327742138214</c:v>
                </c:pt>
                <c:pt idx="10">
                  <c:v>-7.2226820822659485</c:v>
                </c:pt>
                <c:pt idx="11">
                  <c:v>-8.1125426956828033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EC-4377-922A-BDD7D7B06EDC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Calculations!$FJ$3:$FJ$4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Calculations!$FK$3:$FK$4</c:f>
              <c:numCache>
                <c:formatCode>0.00</c:formatCode>
                <c:ptCount val="2"/>
                <c:pt idx="0">
                  <c:v>-9.5541884726880202</c:v>
                </c:pt>
                <c:pt idx="1">
                  <c:v>9.9355853043297451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EC-4377-922A-BDD7D7B06EDC}"/>
            </c:ext>
          </c:extLst>
        </c:ser>
        <c:ser>
          <c:idx val="2"/>
          <c:order val="2"/>
          <c:tx>
            <c:v>Horizontal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Calculations!$FJ$6:$FJ$7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Calculations!$FK$6:$FK$7</c:f>
              <c:numCache>
                <c:formatCode>0.00</c:formatCode>
                <c:ptCount val="2"/>
                <c:pt idx="0">
                  <c:v>0.19069841582086478</c:v>
                </c:pt>
                <c:pt idx="1">
                  <c:v>0.19069841582086478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EC-4377-922A-BDD7D7B06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51888"/>
        <c:axId val="195221208"/>
      </c:scatterChart>
      <c:valAx>
        <c:axId val="2479518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Normal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221208"/>
        <c:crossesAt val="0"/>
        <c:crossBetween val="midCat"/>
      </c:valAx>
      <c:valAx>
        <c:axId val="195221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Sample</a:t>
                </a:r>
                <a:r>
                  <a:rPr lang="en-GB" baseline="0"/>
                  <a:t> quantile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7951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 Residual</a:t>
            </a:r>
            <a:r>
              <a:rPr lang="nl-NL" baseline="0"/>
              <a:t> Histogram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487557434926156"/>
          <c:y val="0.13842391652262978"/>
          <c:w val="0.84798991130596979"/>
          <c:h val="0.74096944090414418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Analysis'!$Z$28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Analysis'!$Y$29:$Y$38</c:f>
              <c:strCache>
                <c:ptCount val="10"/>
                <c:pt idx="0">
                  <c:v> </c:v>
                </c:pt>
                <c:pt idx="1">
                  <c:v>-∞; -7</c:v>
                </c:pt>
                <c:pt idx="2">
                  <c:v>-7; -5</c:v>
                </c:pt>
                <c:pt idx="3">
                  <c:v>-5; -3</c:v>
                </c:pt>
                <c:pt idx="4">
                  <c:v>-3; -1</c:v>
                </c:pt>
                <c:pt idx="5">
                  <c:v>-1; 1</c:v>
                </c:pt>
                <c:pt idx="6">
                  <c:v>1; 3</c:v>
                </c:pt>
                <c:pt idx="7">
                  <c:v>3; 5</c:v>
                </c:pt>
                <c:pt idx="8">
                  <c:v>5; 7</c:v>
                </c:pt>
                <c:pt idx="9">
                  <c:v>7; -∞</c:v>
                </c:pt>
              </c:strCache>
            </c:strRef>
          </c:cat>
          <c:val>
            <c:numRef>
              <c:f>'Publication Bias Analysis'!$Z$29:$Z$39</c:f>
              <c:numCache>
                <c:formatCode>0.00</c:formatCode>
                <c:ptCount val="11"/>
                <c:pt idx="1">
                  <c:v>0.25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0.41666666666666669</c:v>
                </c:pt>
                <c:pt idx="8">
                  <c:v>8.3333333333333329E-2</c:v>
                </c:pt>
                <c:pt idx="9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0-4F2D-AAA2-9D2A9FDD7C78}"/>
            </c:ext>
          </c:extLst>
        </c:ser>
        <c:ser>
          <c:idx val="1"/>
          <c:order val="1"/>
          <c:tx>
            <c:strRef>
              <c:f>'Publication Bias Analysis'!$AA$28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Analysis'!$Y$29:$Y$38</c:f>
              <c:strCache>
                <c:ptCount val="10"/>
                <c:pt idx="0">
                  <c:v> </c:v>
                </c:pt>
                <c:pt idx="1">
                  <c:v>-∞; -7</c:v>
                </c:pt>
                <c:pt idx="2">
                  <c:v>-7; -5</c:v>
                </c:pt>
                <c:pt idx="3">
                  <c:v>-5; -3</c:v>
                </c:pt>
                <c:pt idx="4">
                  <c:v>-3; -1</c:v>
                </c:pt>
                <c:pt idx="5">
                  <c:v>-1; 1</c:v>
                </c:pt>
                <c:pt idx="6">
                  <c:v>1; 3</c:v>
                </c:pt>
                <c:pt idx="7">
                  <c:v>3; 5</c:v>
                </c:pt>
                <c:pt idx="8">
                  <c:v>5; 7</c:v>
                </c:pt>
                <c:pt idx="9">
                  <c:v>7; -∞</c:v>
                </c:pt>
              </c:strCache>
            </c:strRef>
          </c:cat>
          <c:val>
            <c:numRef>
              <c:f>'Publication Bias Analysis'!$AA$29:$AA$39</c:f>
              <c:numCache>
                <c:formatCode>0.00</c:formatCode>
                <c:ptCount val="11"/>
                <c:pt idx="1">
                  <c:v>1.2798125438858352E-12</c:v>
                </c:pt>
                <c:pt idx="2">
                  <c:v>2.8665029206664947E-7</c:v>
                </c:pt>
                <c:pt idx="3">
                  <c:v>1.349611380058214E-3</c:v>
                </c:pt>
                <c:pt idx="4">
                  <c:v>0.15730535589982689</c:v>
                </c:pt>
                <c:pt idx="5">
                  <c:v>0.68268949213708607</c:v>
                </c:pt>
                <c:pt idx="6">
                  <c:v>0.15730535589982686</c:v>
                </c:pt>
                <c:pt idx="7">
                  <c:v>1.3496113800581799E-3</c:v>
                </c:pt>
                <c:pt idx="8">
                  <c:v>2.866502920584324E-7</c:v>
                </c:pt>
                <c:pt idx="9">
                  <c:v>1.2798651027878805E-12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AB0-4F2D-AAA2-9D2A9FDD7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732152"/>
        <c:axId val="248731760"/>
      </c:lineChart>
      <c:catAx>
        <c:axId val="248732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48731760"/>
        <c:crosses val="autoZero"/>
        <c:auto val="1"/>
        <c:lblAlgn val="ctr"/>
        <c:lblOffset val="100"/>
        <c:noMultiLvlLbl val="0"/>
      </c:catAx>
      <c:valAx>
        <c:axId val="24873176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48732152"/>
        <c:crossesAt val="6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9525</xdr:colOff>
      <xdr:row>202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21</xdr:col>
      <xdr:colOff>0</xdr:colOff>
      <xdr:row>211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0</xdr:row>
      <xdr:rowOff>0</xdr:rowOff>
    </xdr:from>
    <xdr:to>
      <xdr:col>24</xdr:col>
      <xdr:colOff>0</xdr:colOff>
      <xdr:row>15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0</xdr:row>
      <xdr:rowOff>0</xdr:rowOff>
    </xdr:from>
    <xdr:to>
      <xdr:col>40</xdr:col>
      <xdr:colOff>0</xdr:colOff>
      <xdr:row>26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</xdr:colOff>
      <xdr:row>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0</xdr:colOff>
      <xdr:row>0</xdr:row>
      <xdr:rowOff>0</xdr:rowOff>
    </xdr:from>
    <xdr:to>
      <xdr:col>50</xdr:col>
      <xdr:colOff>1190624</xdr:colOff>
      <xdr:row>26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29</xdr:col>
      <xdr:colOff>0</xdr:colOff>
      <xdr:row>26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showGridLines="0" tabSelected="1" zoomScaleNormal="100" workbookViewId="0">
      <pane ySplit="1" topLeftCell="A2" activePane="bottomLeft" state="frozen"/>
      <selection pane="bottomLeft" activeCell="F6" sqref="F6"/>
    </sheetView>
  </sheetViews>
  <sheetFormatPr defaultRowHeight="12" x14ac:dyDescent="0.2"/>
  <cols>
    <col min="1" max="1" width="3.5" customWidth="1"/>
    <col min="2" max="2" width="11" bestFit="1" customWidth="1"/>
    <col min="3" max="3" width="7.6640625" customWidth="1"/>
    <col min="4" max="4" width="20.6640625" style="1" bestFit="1" customWidth="1"/>
    <col min="5" max="5" width="20" style="1" bestFit="1" customWidth="1"/>
    <col min="6" max="6" width="18.33203125" style="1" customWidth="1"/>
    <col min="7" max="7" width="8.6640625" style="1" customWidth="1"/>
    <col min="9" max="9" width="9.6640625" customWidth="1"/>
  </cols>
  <sheetData>
    <row r="1" spans="1:12" s="3" customFormat="1" ht="34.5" customHeight="1" x14ac:dyDescent="0.2">
      <c r="A1" s="7" t="s">
        <v>0</v>
      </c>
      <c r="B1" s="7" t="s">
        <v>7</v>
      </c>
      <c r="C1" s="7" t="s">
        <v>200</v>
      </c>
      <c r="D1" s="7" t="s">
        <v>8</v>
      </c>
      <c r="E1" s="7" t="s">
        <v>11</v>
      </c>
      <c r="F1" s="7" t="s">
        <v>198</v>
      </c>
      <c r="G1" s="7" t="s">
        <v>199</v>
      </c>
      <c r="H1" s="7" t="s">
        <v>29</v>
      </c>
      <c r="I1" s="7" t="s">
        <v>30</v>
      </c>
    </row>
    <row r="2" spans="1:12" x14ac:dyDescent="0.2">
      <c r="A2" s="86">
        <f>IF(AND(Sufficient_data="Yes",Include_study?="Yes"),1,"")</f>
        <v>1</v>
      </c>
      <c r="B2" s="5" t="s">
        <v>220</v>
      </c>
      <c r="C2" s="5" t="s">
        <v>1</v>
      </c>
      <c r="D2" s="15">
        <v>2.2000000000000002</v>
      </c>
      <c r="E2" s="15">
        <v>0.25216717426937746</v>
      </c>
      <c r="F2" s="5">
        <v>100</v>
      </c>
      <c r="G2" s="132" t="str">
        <f t="shared" ref="G2:G38" si="0">IF(AND(Effect_size&lt;&gt;"",Standard_error&lt;&gt;""),"Yes","No")</f>
        <v>Yes</v>
      </c>
      <c r="H2" s="5" t="s">
        <v>232</v>
      </c>
      <c r="I2" s="81">
        <v>15</v>
      </c>
      <c r="K2" s="27"/>
    </row>
    <row r="3" spans="1:12" x14ac:dyDescent="0.2">
      <c r="A3" s="87">
        <f>IF(AND(Sufficient_data="Yes",Include_study?="Yes"),COUNT(A$2:A2)+1,"")</f>
        <v>2</v>
      </c>
      <c r="B3" s="5" t="s">
        <v>221</v>
      </c>
      <c r="C3" s="5" t="s">
        <v>1</v>
      </c>
      <c r="D3" s="15">
        <v>1.8</v>
      </c>
      <c r="E3" s="15">
        <v>0.20705175641261109</v>
      </c>
      <c r="F3" s="5">
        <v>130</v>
      </c>
      <c r="G3" s="132" t="str">
        <f t="shared" si="0"/>
        <v>Yes</v>
      </c>
      <c r="H3" s="5" t="s">
        <v>232</v>
      </c>
      <c r="I3" s="82">
        <v>16</v>
      </c>
      <c r="K3" s="27"/>
    </row>
    <row r="4" spans="1:12" x14ac:dyDescent="0.2">
      <c r="A4" s="87">
        <f>IF(AND(Sufficient_data="Yes",Include_study?="Yes"),COUNT(A$2:A3)+1,"")</f>
        <v>3</v>
      </c>
      <c r="B4" s="5" t="s">
        <v>222</v>
      </c>
      <c r="C4" s="5" t="s">
        <v>1</v>
      </c>
      <c r="D4" s="15">
        <v>1.9</v>
      </c>
      <c r="E4" s="15">
        <v>0.26758551691999272</v>
      </c>
      <c r="F4" s="5">
        <v>80</v>
      </c>
      <c r="G4" s="132" t="str">
        <f t="shared" si="0"/>
        <v>Yes</v>
      </c>
      <c r="H4" s="5" t="s">
        <v>232</v>
      </c>
      <c r="I4" s="82">
        <v>13</v>
      </c>
      <c r="K4" s="27"/>
    </row>
    <row r="5" spans="1:12" x14ac:dyDescent="0.2">
      <c r="A5" s="87">
        <f>IF(AND(Sufficient_data="Yes",Include_study?="Yes"),COUNT(A$2:A4)+1,"")</f>
        <v>4</v>
      </c>
      <c r="B5" s="5" t="s">
        <v>223</v>
      </c>
      <c r="C5" s="5" t="s">
        <v>1</v>
      </c>
      <c r="D5" s="15">
        <v>2.0499999999999998</v>
      </c>
      <c r="E5" s="15">
        <v>0.14237361046906649</v>
      </c>
      <c r="F5" s="5">
        <v>300</v>
      </c>
      <c r="G5" s="132" t="str">
        <f t="shared" si="0"/>
        <v>Yes</v>
      </c>
      <c r="H5" s="5" t="s">
        <v>232</v>
      </c>
      <c r="I5" s="82">
        <v>18</v>
      </c>
      <c r="K5" s="27"/>
    </row>
    <row r="6" spans="1:12" x14ac:dyDescent="0.2">
      <c r="A6" s="87">
        <f>IF(AND(Sufficient_data="Yes",Include_study?="Yes"),COUNT(A$2:A5)+1,"")</f>
        <v>5</v>
      </c>
      <c r="B6" s="5" t="s">
        <v>224</v>
      </c>
      <c r="C6" s="5" t="s">
        <v>1</v>
      </c>
      <c r="D6" s="15">
        <v>0.05</v>
      </c>
      <c r="E6" s="15">
        <v>0.20385042730617328</v>
      </c>
      <c r="F6" s="5">
        <v>95</v>
      </c>
      <c r="G6" s="132" t="str">
        <f t="shared" si="0"/>
        <v>Yes</v>
      </c>
      <c r="H6" s="5" t="s">
        <v>233</v>
      </c>
      <c r="I6" s="82">
        <v>20</v>
      </c>
      <c r="K6" s="27"/>
    </row>
    <row r="7" spans="1:12" x14ac:dyDescent="0.2">
      <c r="A7" s="87">
        <f>IF(AND(Sufficient_data="Yes",Include_study?="Yes"),COUNT(A$2:A6)+1,"")</f>
        <v>6</v>
      </c>
      <c r="B7" s="5" t="s">
        <v>225</v>
      </c>
      <c r="C7" s="5" t="s">
        <v>1</v>
      </c>
      <c r="D7" s="15">
        <v>-0.6</v>
      </c>
      <c r="E7" s="15">
        <v>0.21374657534984651</v>
      </c>
      <c r="F7" s="5">
        <v>90</v>
      </c>
      <c r="G7" s="132" t="str">
        <f t="shared" si="0"/>
        <v>Yes</v>
      </c>
      <c r="H7" s="5" t="s">
        <v>233</v>
      </c>
      <c r="I7" s="82">
        <v>14</v>
      </c>
      <c r="K7" s="27"/>
    </row>
    <row r="8" spans="1:12" x14ac:dyDescent="0.2">
      <c r="A8" s="87">
        <f>IF(AND(Sufficient_data="Yes",Include_study?="Yes"),COUNT(A$2:A7)+1,"")</f>
        <v>7</v>
      </c>
      <c r="B8" s="5" t="s">
        <v>226</v>
      </c>
      <c r="C8" s="5" t="s">
        <v>1</v>
      </c>
      <c r="D8" s="15">
        <v>2</v>
      </c>
      <c r="E8" s="15">
        <v>0.22265797598629469</v>
      </c>
      <c r="F8" s="5">
        <v>120</v>
      </c>
      <c r="G8" s="132" t="str">
        <f t="shared" si="0"/>
        <v>Yes</v>
      </c>
      <c r="H8" s="5" t="s">
        <v>232</v>
      </c>
      <c r="I8" s="82">
        <v>19</v>
      </c>
      <c r="K8" s="27"/>
    </row>
    <row r="9" spans="1:12" x14ac:dyDescent="0.2">
      <c r="A9" s="87">
        <f>IF(AND(Sufficient_data="Yes",Include_study?="Yes"),COUNT(A$2:A8)+1,"")</f>
        <v>8</v>
      </c>
      <c r="B9" s="5" t="s">
        <v>227</v>
      </c>
      <c r="C9" s="5" t="s">
        <v>1</v>
      </c>
      <c r="D9" s="15">
        <v>1.8</v>
      </c>
      <c r="E9" s="15">
        <v>0.20705175641261109</v>
      </c>
      <c r="F9" s="5">
        <v>130</v>
      </c>
      <c r="G9" s="132" t="str">
        <f t="shared" si="0"/>
        <v>Yes</v>
      </c>
      <c r="H9" s="5" t="s">
        <v>232</v>
      </c>
      <c r="I9" s="82">
        <v>13</v>
      </c>
      <c r="K9" s="27"/>
    </row>
    <row r="10" spans="1:12" x14ac:dyDescent="0.2">
      <c r="A10" s="87">
        <f>IF(AND(Sufficient_data="Yes",Include_study?="Yes"),COUNT(A$2:A9)+1,"")</f>
        <v>9</v>
      </c>
      <c r="B10" s="5" t="s">
        <v>228</v>
      </c>
      <c r="C10" s="5" t="s">
        <v>1</v>
      </c>
      <c r="D10" s="15">
        <v>0.4</v>
      </c>
      <c r="E10" s="15">
        <v>0.22369512481352763</v>
      </c>
      <c r="F10" s="5">
        <v>80</v>
      </c>
      <c r="G10" s="132" t="str">
        <f t="shared" si="0"/>
        <v>Yes</v>
      </c>
      <c r="H10" s="5" t="s">
        <v>233</v>
      </c>
      <c r="I10" s="82">
        <v>19</v>
      </c>
      <c r="K10" s="27"/>
    </row>
    <row r="11" spans="1:12" x14ac:dyDescent="0.2">
      <c r="A11" s="87">
        <f>IF(AND(Sufficient_data="Yes",Include_study?="Yes"),COUNT(A$2:A10)+1,"")</f>
        <v>10</v>
      </c>
      <c r="B11" s="5" t="s">
        <v>229</v>
      </c>
      <c r="C11" s="5" t="s">
        <v>1</v>
      </c>
      <c r="D11" s="15">
        <v>2.1</v>
      </c>
      <c r="E11" s="15">
        <v>0.16046447688386337</v>
      </c>
      <c r="F11" s="5">
        <v>240</v>
      </c>
      <c r="G11" s="132" t="str">
        <f t="shared" si="0"/>
        <v>Yes</v>
      </c>
      <c r="H11" s="5" t="s">
        <v>232</v>
      </c>
      <c r="I11" s="82">
        <v>22</v>
      </c>
      <c r="K11" s="27"/>
    </row>
    <row r="12" spans="1:12" x14ac:dyDescent="0.2">
      <c r="A12" s="87">
        <f>IF(AND(Sufficient_data="Yes",Include_study?="Yes"),COUNT(A$2:A11)+1,"")</f>
        <v>11</v>
      </c>
      <c r="B12" s="5" t="s">
        <v>230</v>
      </c>
      <c r="C12" s="5" t="s">
        <v>1</v>
      </c>
      <c r="D12" s="15">
        <v>-0.4</v>
      </c>
      <c r="E12" s="15">
        <v>0.21113144569835279</v>
      </c>
      <c r="F12" s="5">
        <v>90</v>
      </c>
      <c r="G12" s="132" t="str">
        <f t="shared" si="0"/>
        <v>Yes</v>
      </c>
      <c r="H12" s="5" t="s">
        <v>233</v>
      </c>
      <c r="I12" s="82">
        <v>17</v>
      </c>
      <c r="K12" s="27"/>
    </row>
    <row r="13" spans="1:12" x14ac:dyDescent="0.2">
      <c r="A13" s="87">
        <f>IF(AND(Sufficient_data="Yes",Include_study?="Yes"),COUNT(A$2:A12)+1,"")</f>
        <v>12</v>
      </c>
      <c r="B13" s="5" t="s">
        <v>231</v>
      </c>
      <c r="C13" s="5" t="s">
        <v>1</v>
      </c>
      <c r="D13" s="15">
        <v>-0.5</v>
      </c>
      <c r="E13" s="15">
        <v>0.20158939401417572</v>
      </c>
      <c r="F13" s="5">
        <v>100</v>
      </c>
      <c r="G13" s="132" t="str">
        <f t="shared" si="0"/>
        <v>Yes</v>
      </c>
      <c r="H13" s="5" t="s">
        <v>233</v>
      </c>
      <c r="I13" s="82">
        <v>18</v>
      </c>
      <c r="K13" s="27"/>
    </row>
    <row r="14" spans="1:12" x14ac:dyDescent="0.2">
      <c r="A14" s="87" t="str">
        <f>IF(AND(Sufficient_data="Yes",Include_study?="Yes"),COUNT(A$2:A13)+1,"")</f>
        <v/>
      </c>
      <c r="B14" s="5"/>
      <c r="C14" s="5" t="s">
        <v>1</v>
      </c>
      <c r="D14" s="15"/>
      <c r="E14" s="15"/>
      <c r="F14" s="5"/>
      <c r="G14" s="6" t="str">
        <f t="shared" si="0"/>
        <v>No</v>
      </c>
      <c r="H14" s="5"/>
      <c r="I14" s="82"/>
      <c r="K14" s="27"/>
    </row>
    <row r="15" spans="1:12" x14ac:dyDescent="0.2">
      <c r="A15" s="87" t="str">
        <f>IF(AND(Sufficient_data="Yes",Include_study?="Yes"),COUNT(A$2:A14)+1,"")</f>
        <v/>
      </c>
      <c r="B15" s="5"/>
      <c r="C15" s="5" t="s">
        <v>1</v>
      </c>
      <c r="D15" s="15"/>
      <c r="E15" s="15"/>
      <c r="F15" s="5"/>
      <c r="G15" s="6" t="str">
        <f t="shared" si="0"/>
        <v>No</v>
      </c>
      <c r="H15" s="5"/>
      <c r="I15" s="82"/>
      <c r="K15" s="27"/>
      <c r="L15" s="27"/>
    </row>
    <row r="16" spans="1:12" x14ac:dyDescent="0.2">
      <c r="A16" s="87" t="str">
        <f>IF(AND(Sufficient_data="Yes",Include_study?="Yes"),COUNT(A$2:A15)+1,"")</f>
        <v/>
      </c>
      <c r="B16" s="5"/>
      <c r="C16" s="5" t="s">
        <v>1</v>
      </c>
      <c r="D16" s="15"/>
      <c r="E16" s="15"/>
      <c r="F16" s="5"/>
      <c r="G16" s="6" t="str">
        <f t="shared" si="0"/>
        <v>No</v>
      </c>
      <c r="H16" s="5"/>
      <c r="I16" s="82"/>
      <c r="K16" s="27"/>
      <c r="L16" s="27"/>
    </row>
    <row r="17" spans="1:12" x14ac:dyDescent="0.2">
      <c r="A17" s="87" t="str">
        <f>IF(AND(Sufficient_data="Yes",Include_study?="Yes"),COUNT(A$2:A16)+1,"")</f>
        <v/>
      </c>
      <c r="B17" s="5"/>
      <c r="C17" s="5" t="s">
        <v>1</v>
      </c>
      <c r="D17" s="15"/>
      <c r="E17" s="15"/>
      <c r="F17" s="5"/>
      <c r="G17" s="6" t="str">
        <f t="shared" si="0"/>
        <v>No</v>
      </c>
      <c r="H17" s="5"/>
      <c r="I17" s="82"/>
      <c r="K17" s="27"/>
      <c r="L17" s="27"/>
    </row>
    <row r="18" spans="1:12" x14ac:dyDescent="0.2">
      <c r="A18" s="87" t="str">
        <f>IF(AND(Sufficient_data="Yes",Include_study?="Yes"),COUNT(A$2:A17)+1,"")</f>
        <v/>
      </c>
      <c r="B18" s="5"/>
      <c r="C18" s="5" t="s">
        <v>1</v>
      </c>
      <c r="D18" s="15"/>
      <c r="E18" s="15"/>
      <c r="F18" s="5"/>
      <c r="G18" s="6" t="str">
        <f t="shared" si="0"/>
        <v>No</v>
      </c>
      <c r="H18" s="5"/>
      <c r="I18" s="82"/>
      <c r="K18" s="27"/>
      <c r="L18" s="27"/>
    </row>
    <row r="19" spans="1:12" x14ac:dyDescent="0.2">
      <c r="A19" s="87" t="str">
        <f>IF(AND(Sufficient_data="Yes",Include_study?="Yes"),COUNT(A$2:A18)+1,"")</f>
        <v/>
      </c>
      <c r="B19" s="5"/>
      <c r="C19" s="5" t="s">
        <v>1</v>
      </c>
      <c r="D19" s="15"/>
      <c r="E19" s="15"/>
      <c r="F19" s="5"/>
      <c r="G19" s="6" t="str">
        <f t="shared" si="0"/>
        <v>No</v>
      </c>
      <c r="H19" s="5"/>
      <c r="I19" s="82"/>
      <c r="K19" s="27"/>
      <c r="L19" s="27"/>
    </row>
    <row r="20" spans="1:12" x14ac:dyDescent="0.2">
      <c r="A20" s="87" t="str">
        <f>IF(AND(Sufficient_data="Yes",Include_study?="Yes"),COUNT(A$2:A19)+1,"")</f>
        <v/>
      </c>
      <c r="B20" s="5"/>
      <c r="C20" s="5" t="s">
        <v>1</v>
      </c>
      <c r="D20" s="15"/>
      <c r="E20" s="15"/>
      <c r="F20" s="5"/>
      <c r="G20" s="6" t="str">
        <f t="shared" si="0"/>
        <v>No</v>
      </c>
      <c r="H20" s="5"/>
      <c r="I20" s="82"/>
    </row>
    <row r="21" spans="1:12" x14ac:dyDescent="0.2">
      <c r="A21" s="87" t="str">
        <f>IF(AND(Sufficient_data="Yes",Include_study?="Yes"),COUNT(A$2:A20)+1,"")</f>
        <v/>
      </c>
      <c r="B21" s="5"/>
      <c r="C21" s="5" t="s">
        <v>1</v>
      </c>
      <c r="D21" s="15"/>
      <c r="E21" s="15"/>
      <c r="F21" s="5"/>
      <c r="G21" s="6" t="str">
        <f t="shared" si="0"/>
        <v>No</v>
      </c>
      <c r="H21" s="5"/>
      <c r="I21" s="82"/>
    </row>
    <row r="22" spans="1:12" x14ac:dyDescent="0.2">
      <c r="A22" s="87" t="str">
        <f>IF(AND(Sufficient_data="Yes",Include_study?="Yes"),COUNT(A$2:A21)+1,"")</f>
        <v/>
      </c>
      <c r="B22" s="5"/>
      <c r="C22" s="5" t="s">
        <v>1</v>
      </c>
      <c r="D22" s="15"/>
      <c r="E22" s="15"/>
      <c r="F22" s="5"/>
      <c r="G22" s="6" t="str">
        <f t="shared" si="0"/>
        <v>No</v>
      </c>
      <c r="H22" s="5"/>
      <c r="I22" s="82"/>
    </row>
    <row r="23" spans="1:12" x14ac:dyDescent="0.2">
      <c r="A23" s="87" t="str">
        <f>IF(AND(Sufficient_data="Yes",Include_study?="Yes"),COUNT(A$2:A22)+1,"")</f>
        <v/>
      </c>
      <c r="B23" s="5"/>
      <c r="C23" s="5" t="s">
        <v>1</v>
      </c>
      <c r="D23" s="15"/>
      <c r="E23" s="15"/>
      <c r="F23" s="5"/>
      <c r="G23" s="6" t="str">
        <f t="shared" si="0"/>
        <v>No</v>
      </c>
      <c r="H23" s="5"/>
      <c r="I23" s="82"/>
    </row>
    <row r="24" spans="1:12" x14ac:dyDescent="0.2">
      <c r="A24" s="87" t="str">
        <f>IF(AND(Sufficient_data="Yes",Include_study?="Yes"),COUNT(A$2:A23)+1,"")</f>
        <v/>
      </c>
      <c r="B24" s="5"/>
      <c r="C24" s="5" t="s">
        <v>1</v>
      </c>
      <c r="D24" s="15"/>
      <c r="E24" s="15"/>
      <c r="F24" s="5"/>
      <c r="G24" s="6" t="str">
        <f t="shared" si="0"/>
        <v>No</v>
      </c>
      <c r="H24" s="5"/>
      <c r="I24" s="82"/>
    </row>
    <row r="25" spans="1:12" x14ac:dyDescent="0.2">
      <c r="A25" s="87" t="str">
        <f>IF(AND(Sufficient_data="Yes",Include_study?="Yes"),COUNT(A$2:A24)+1,"")</f>
        <v/>
      </c>
      <c r="B25" s="5"/>
      <c r="C25" s="5" t="s">
        <v>1</v>
      </c>
      <c r="D25" s="15"/>
      <c r="E25" s="15"/>
      <c r="F25" s="5"/>
      <c r="G25" s="6" t="str">
        <f t="shared" si="0"/>
        <v>No</v>
      </c>
      <c r="H25" s="5"/>
      <c r="I25" s="82"/>
    </row>
    <row r="26" spans="1:12" x14ac:dyDescent="0.2">
      <c r="A26" s="87" t="str">
        <f>IF(AND(Sufficient_data="Yes",Include_study?="Yes"),COUNT(A$2:A25)+1,"")</f>
        <v/>
      </c>
      <c r="B26" s="5"/>
      <c r="C26" s="5" t="s">
        <v>1</v>
      </c>
      <c r="D26" s="15"/>
      <c r="E26" s="15"/>
      <c r="F26" s="5"/>
      <c r="G26" s="6" t="str">
        <f t="shared" si="0"/>
        <v>No</v>
      </c>
      <c r="H26" s="5"/>
      <c r="I26" s="82"/>
    </row>
    <row r="27" spans="1:12" x14ac:dyDescent="0.2">
      <c r="A27" s="87" t="str">
        <f>IF(AND(Sufficient_data="Yes",Include_study?="Yes"),COUNT(A$2:A26)+1,"")</f>
        <v/>
      </c>
      <c r="B27" s="5"/>
      <c r="C27" s="5" t="s">
        <v>1</v>
      </c>
      <c r="D27" s="15"/>
      <c r="E27" s="15"/>
      <c r="F27" s="5"/>
      <c r="G27" s="6" t="str">
        <f t="shared" si="0"/>
        <v>No</v>
      </c>
      <c r="H27" s="5"/>
      <c r="I27" s="82"/>
    </row>
    <row r="28" spans="1:12" x14ac:dyDescent="0.2">
      <c r="A28" s="87" t="str">
        <f>IF(AND(Sufficient_data="Yes",Include_study?="Yes"),COUNT(A$2:A27)+1,"")</f>
        <v/>
      </c>
      <c r="B28" s="5"/>
      <c r="C28" s="5" t="s">
        <v>1</v>
      </c>
      <c r="D28" s="15"/>
      <c r="E28" s="15"/>
      <c r="F28" s="5"/>
      <c r="G28" s="6" t="str">
        <f t="shared" si="0"/>
        <v>No</v>
      </c>
      <c r="H28" s="5"/>
      <c r="I28" s="82"/>
    </row>
    <row r="29" spans="1:12" x14ac:dyDescent="0.2">
      <c r="A29" s="87" t="str">
        <f>IF(AND(Sufficient_data="Yes",Include_study?="Yes"),COUNT(A$2:A28)+1,"")</f>
        <v/>
      </c>
      <c r="B29" s="5"/>
      <c r="C29" s="5" t="s">
        <v>1</v>
      </c>
      <c r="D29" s="15"/>
      <c r="E29" s="15"/>
      <c r="F29" s="5"/>
      <c r="G29" s="6" t="str">
        <f t="shared" si="0"/>
        <v>No</v>
      </c>
      <c r="H29" s="5"/>
      <c r="I29" s="82"/>
    </row>
    <row r="30" spans="1:12" x14ac:dyDescent="0.2">
      <c r="A30" s="87" t="str">
        <f>IF(AND(Sufficient_data="Yes",Include_study?="Yes"),COUNT(A$2:A29)+1,"")</f>
        <v/>
      </c>
      <c r="B30" s="5"/>
      <c r="C30" s="5" t="s">
        <v>1</v>
      </c>
      <c r="D30" s="15"/>
      <c r="E30" s="15"/>
      <c r="F30" s="5"/>
      <c r="G30" s="6" t="str">
        <f t="shared" si="0"/>
        <v>No</v>
      </c>
      <c r="H30" s="5"/>
      <c r="I30" s="82"/>
    </row>
    <row r="31" spans="1:12" x14ac:dyDescent="0.2">
      <c r="A31" s="87" t="str">
        <f>IF(AND(Sufficient_data="Yes",Include_study?="Yes"),COUNT(A$2:A30)+1,"")</f>
        <v/>
      </c>
      <c r="B31" s="5"/>
      <c r="C31" s="5" t="s">
        <v>1</v>
      </c>
      <c r="D31" s="15"/>
      <c r="E31" s="15"/>
      <c r="F31" s="5"/>
      <c r="G31" s="6" t="str">
        <f t="shared" si="0"/>
        <v>No</v>
      </c>
      <c r="H31" s="5"/>
      <c r="I31" s="82"/>
    </row>
    <row r="32" spans="1:12" x14ac:dyDescent="0.2">
      <c r="A32" s="87" t="str">
        <f>IF(AND(Sufficient_data="Yes",Include_study?="Yes"),COUNT(A$2:A31)+1,"")</f>
        <v/>
      </c>
      <c r="B32" s="5"/>
      <c r="C32" s="5" t="s">
        <v>1</v>
      </c>
      <c r="D32" s="15"/>
      <c r="E32" s="15"/>
      <c r="F32" s="5"/>
      <c r="G32" s="6" t="str">
        <f t="shared" si="0"/>
        <v>No</v>
      </c>
      <c r="H32" s="5"/>
      <c r="I32" s="82"/>
    </row>
    <row r="33" spans="1:9" x14ac:dyDescent="0.2">
      <c r="A33" s="87" t="str">
        <f>IF(AND(Sufficient_data="Yes",Include_study?="Yes"),COUNT(A$2:A32)+1,"")</f>
        <v/>
      </c>
      <c r="B33" s="5"/>
      <c r="C33" s="5" t="s">
        <v>1</v>
      </c>
      <c r="D33" s="15"/>
      <c r="E33" s="15"/>
      <c r="F33" s="5"/>
      <c r="G33" s="6" t="str">
        <f t="shared" si="0"/>
        <v>No</v>
      </c>
      <c r="H33" s="5"/>
      <c r="I33" s="82"/>
    </row>
    <row r="34" spans="1:9" x14ac:dyDescent="0.2">
      <c r="A34" s="87" t="str">
        <f>IF(AND(Sufficient_data="Yes",Include_study?="Yes"),COUNT(A$2:A33)+1,"")</f>
        <v/>
      </c>
      <c r="B34" s="5"/>
      <c r="C34" s="5" t="s">
        <v>1</v>
      </c>
      <c r="D34" s="15"/>
      <c r="E34" s="15"/>
      <c r="F34" s="5"/>
      <c r="G34" s="6" t="str">
        <f t="shared" si="0"/>
        <v>No</v>
      </c>
      <c r="H34" s="5"/>
      <c r="I34" s="82"/>
    </row>
    <row r="35" spans="1:9" x14ac:dyDescent="0.2">
      <c r="A35" s="87" t="str">
        <f>IF(AND(Sufficient_data="Yes",Include_study?="Yes"),COUNT(A$2:A34)+1,"")</f>
        <v/>
      </c>
      <c r="B35" s="5"/>
      <c r="C35" s="5" t="s">
        <v>1</v>
      </c>
      <c r="D35" s="15"/>
      <c r="E35" s="15"/>
      <c r="F35" s="5"/>
      <c r="G35" s="6" t="str">
        <f t="shared" si="0"/>
        <v>No</v>
      </c>
      <c r="H35" s="5"/>
      <c r="I35" s="82"/>
    </row>
    <row r="36" spans="1:9" x14ac:dyDescent="0.2">
      <c r="A36" s="87" t="str">
        <f>IF(AND(Sufficient_data="Yes",Include_study?="Yes"),COUNT(A$2:A35)+1,"")</f>
        <v/>
      </c>
      <c r="B36" s="5"/>
      <c r="C36" s="5" t="s">
        <v>1</v>
      </c>
      <c r="D36" s="15"/>
      <c r="E36" s="15"/>
      <c r="F36" s="5"/>
      <c r="G36" s="6" t="str">
        <f t="shared" si="0"/>
        <v>No</v>
      </c>
      <c r="H36" s="5"/>
      <c r="I36" s="82"/>
    </row>
    <row r="37" spans="1:9" x14ac:dyDescent="0.2">
      <c r="A37" s="87" t="str">
        <f>IF(AND(Sufficient_data="Yes",Include_study?="Yes"),COUNT(A$2:A36)+1,"")</f>
        <v/>
      </c>
      <c r="B37" s="5"/>
      <c r="C37" s="5" t="s">
        <v>1</v>
      </c>
      <c r="D37" s="15"/>
      <c r="E37" s="15"/>
      <c r="F37" s="5"/>
      <c r="G37" s="6" t="str">
        <f t="shared" si="0"/>
        <v>No</v>
      </c>
      <c r="H37" s="5"/>
      <c r="I37" s="82"/>
    </row>
    <row r="38" spans="1:9" x14ac:dyDescent="0.2">
      <c r="A38" s="87" t="str">
        <f>IF(AND(Sufficient_data="Yes",Include_study?="Yes"),COUNT(A$2:A37)+1,"")</f>
        <v/>
      </c>
      <c r="B38" s="5"/>
      <c r="C38" s="5" t="s">
        <v>1</v>
      </c>
      <c r="D38" s="15"/>
      <c r="E38" s="15"/>
      <c r="F38" s="5"/>
      <c r="G38" s="6" t="str">
        <f t="shared" si="0"/>
        <v>No</v>
      </c>
      <c r="H38" s="5"/>
      <c r="I38" s="82"/>
    </row>
    <row r="39" spans="1:9" x14ac:dyDescent="0.2">
      <c r="A39" s="87" t="str">
        <f>IF(AND(Sufficient_data="Yes",Include_study?="Yes"),COUNT(A$2:A38)+1,"")</f>
        <v/>
      </c>
      <c r="B39" s="5"/>
      <c r="C39" s="5" t="s">
        <v>1</v>
      </c>
      <c r="D39" s="15"/>
      <c r="E39" s="15"/>
      <c r="F39" s="5"/>
      <c r="G39" s="6" t="str">
        <f t="shared" ref="G39:G102" si="1">IF(AND(Effect_size&lt;&gt;"",Standard_error&lt;&gt;""),"Yes","No")</f>
        <v>No</v>
      </c>
      <c r="H39" s="5"/>
      <c r="I39" s="82"/>
    </row>
    <row r="40" spans="1:9" x14ac:dyDescent="0.2">
      <c r="A40" s="87" t="str">
        <f>IF(AND(Sufficient_data="Yes",Include_study?="Yes"),COUNT(A$2:A39)+1,"")</f>
        <v/>
      </c>
      <c r="B40" s="5"/>
      <c r="C40" s="5" t="s">
        <v>1</v>
      </c>
      <c r="D40" s="15"/>
      <c r="E40" s="15"/>
      <c r="F40" s="5"/>
      <c r="G40" s="6" t="str">
        <f t="shared" si="1"/>
        <v>No</v>
      </c>
      <c r="H40" s="5"/>
      <c r="I40" s="82"/>
    </row>
    <row r="41" spans="1:9" x14ac:dyDescent="0.2">
      <c r="A41" s="87" t="str">
        <f>IF(AND(Sufficient_data="Yes",Include_study?="Yes"),COUNT(A$2:A40)+1,"")</f>
        <v/>
      </c>
      <c r="B41" s="5"/>
      <c r="C41" s="5" t="s">
        <v>1</v>
      </c>
      <c r="D41" s="15"/>
      <c r="E41" s="15"/>
      <c r="F41" s="5"/>
      <c r="G41" s="6" t="str">
        <f t="shared" si="1"/>
        <v>No</v>
      </c>
      <c r="H41" s="5"/>
      <c r="I41" s="82"/>
    </row>
    <row r="42" spans="1:9" x14ac:dyDescent="0.2">
      <c r="A42" s="87" t="str">
        <f>IF(AND(Sufficient_data="Yes",Include_study?="Yes"),COUNT(A$2:A41)+1,"")</f>
        <v/>
      </c>
      <c r="B42" s="5"/>
      <c r="C42" s="5" t="s">
        <v>1</v>
      </c>
      <c r="D42" s="15"/>
      <c r="E42" s="15"/>
      <c r="F42" s="5"/>
      <c r="G42" s="6" t="str">
        <f t="shared" si="1"/>
        <v>No</v>
      </c>
      <c r="H42" s="5"/>
      <c r="I42" s="82"/>
    </row>
    <row r="43" spans="1:9" x14ac:dyDescent="0.2">
      <c r="A43" s="87" t="str">
        <f>IF(AND(Sufficient_data="Yes",Include_study?="Yes"),COUNT(A$2:A42)+1,"")</f>
        <v/>
      </c>
      <c r="B43" s="5"/>
      <c r="C43" s="5" t="s">
        <v>1</v>
      </c>
      <c r="D43" s="15"/>
      <c r="E43" s="15"/>
      <c r="F43" s="5"/>
      <c r="G43" s="6" t="str">
        <f t="shared" si="1"/>
        <v>No</v>
      </c>
      <c r="H43" s="5"/>
      <c r="I43" s="82"/>
    </row>
    <row r="44" spans="1:9" x14ac:dyDescent="0.2">
      <c r="A44" s="87" t="str">
        <f>IF(AND(Sufficient_data="Yes",Include_study?="Yes"),COUNT(A$2:A43)+1,"")</f>
        <v/>
      </c>
      <c r="B44" s="5"/>
      <c r="C44" s="5" t="s">
        <v>1</v>
      </c>
      <c r="D44" s="15"/>
      <c r="E44" s="15"/>
      <c r="F44" s="5"/>
      <c r="G44" s="6" t="str">
        <f t="shared" si="1"/>
        <v>No</v>
      </c>
      <c r="H44" s="5"/>
      <c r="I44" s="82"/>
    </row>
    <row r="45" spans="1:9" x14ac:dyDescent="0.2">
      <c r="A45" s="87" t="str">
        <f>IF(AND(Sufficient_data="Yes",Include_study?="Yes"),COUNT(A$2:A44)+1,"")</f>
        <v/>
      </c>
      <c r="B45" s="5"/>
      <c r="C45" s="5" t="s">
        <v>1</v>
      </c>
      <c r="D45" s="15"/>
      <c r="E45" s="15"/>
      <c r="F45" s="5"/>
      <c r="G45" s="6" t="str">
        <f t="shared" si="1"/>
        <v>No</v>
      </c>
      <c r="H45" s="5"/>
      <c r="I45" s="82"/>
    </row>
    <row r="46" spans="1:9" x14ac:dyDescent="0.2">
      <c r="A46" s="87" t="str">
        <f>IF(AND(Sufficient_data="Yes",Include_study?="Yes"),COUNT(A$2:A45)+1,"")</f>
        <v/>
      </c>
      <c r="B46" s="5"/>
      <c r="C46" s="5" t="s">
        <v>1</v>
      </c>
      <c r="D46" s="15"/>
      <c r="E46" s="15"/>
      <c r="F46" s="5"/>
      <c r="G46" s="6" t="str">
        <f t="shared" si="1"/>
        <v>No</v>
      </c>
      <c r="H46" s="5"/>
      <c r="I46" s="82"/>
    </row>
    <row r="47" spans="1:9" x14ac:dyDescent="0.2">
      <c r="A47" s="87" t="str">
        <f>IF(AND(Sufficient_data="Yes",Include_study?="Yes"),COUNT(A$2:A46)+1,"")</f>
        <v/>
      </c>
      <c r="B47" s="5"/>
      <c r="C47" s="5" t="s">
        <v>1</v>
      </c>
      <c r="D47" s="15"/>
      <c r="E47" s="15"/>
      <c r="F47" s="5"/>
      <c r="G47" s="6" t="str">
        <f t="shared" si="1"/>
        <v>No</v>
      </c>
      <c r="H47" s="5"/>
      <c r="I47" s="82"/>
    </row>
    <row r="48" spans="1:9" x14ac:dyDescent="0.2">
      <c r="A48" s="87" t="str">
        <f>IF(AND(Sufficient_data="Yes",Include_study?="Yes"),COUNT(A$2:A47)+1,"")</f>
        <v/>
      </c>
      <c r="B48" s="5"/>
      <c r="C48" s="5" t="s">
        <v>1</v>
      </c>
      <c r="D48" s="15"/>
      <c r="E48" s="15"/>
      <c r="F48" s="5"/>
      <c r="G48" s="6" t="str">
        <f t="shared" si="1"/>
        <v>No</v>
      </c>
      <c r="H48" s="5"/>
      <c r="I48" s="82"/>
    </row>
    <row r="49" spans="1:9" x14ac:dyDescent="0.2">
      <c r="A49" s="87" t="str">
        <f>IF(AND(Sufficient_data="Yes",Include_study?="Yes"),COUNT(A$2:A48)+1,"")</f>
        <v/>
      </c>
      <c r="B49" s="5"/>
      <c r="C49" s="5" t="s">
        <v>1</v>
      </c>
      <c r="D49" s="15"/>
      <c r="E49" s="15"/>
      <c r="F49" s="5"/>
      <c r="G49" s="6" t="str">
        <f t="shared" si="1"/>
        <v>No</v>
      </c>
      <c r="H49" s="5"/>
      <c r="I49" s="82"/>
    </row>
    <row r="50" spans="1:9" x14ac:dyDescent="0.2">
      <c r="A50" s="87" t="str">
        <f>IF(AND(Sufficient_data="Yes",Include_study?="Yes"),COUNT(A$2:A49)+1,"")</f>
        <v/>
      </c>
      <c r="B50" s="5"/>
      <c r="C50" s="5" t="s">
        <v>1</v>
      </c>
      <c r="D50" s="15"/>
      <c r="E50" s="15"/>
      <c r="F50" s="5"/>
      <c r="G50" s="6" t="str">
        <f t="shared" si="1"/>
        <v>No</v>
      </c>
      <c r="H50" s="5"/>
      <c r="I50" s="82"/>
    </row>
    <row r="51" spans="1:9" s="34" customFormat="1" x14ac:dyDescent="0.2">
      <c r="A51" s="87" t="str">
        <f>IF(AND(Sufficient_data="Yes",Include_study?="Yes"),COUNT(A$2:A50)+1,"")</f>
        <v/>
      </c>
      <c r="B51" s="36"/>
      <c r="C51" s="5" t="s">
        <v>1</v>
      </c>
      <c r="D51" s="52"/>
      <c r="E51" s="52"/>
      <c r="F51" s="36"/>
      <c r="G51" s="37" t="str">
        <f t="shared" si="1"/>
        <v>No</v>
      </c>
      <c r="H51" s="36"/>
      <c r="I51" s="82"/>
    </row>
    <row r="52" spans="1:9" s="34" customFormat="1" x14ac:dyDescent="0.2">
      <c r="A52" s="87" t="str">
        <f>IF(AND(Sufficient_data="Yes",Include_study?="Yes"),COUNT(A$2:A51)+1,"")</f>
        <v/>
      </c>
      <c r="B52" s="36"/>
      <c r="C52" s="5" t="s">
        <v>1</v>
      </c>
      <c r="D52" s="52"/>
      <c r="E52" s="52"/>
      <c r="F52" s="36"/>
      <c r="G52" s="37" t="str">
        <f t="shared" si="1"/>
        <v>No</v>
      </c>
      <c r="H52" s="36"/>
      <c r="I52" s="82"/>
    </row>
    <row r="53" spans="1:9" x14ac:dyDescent="0.2">
      <c r="A53" s="87" t="str">
        <f>IF(AND(Sufficient_data="Yes",Include_study?="Yes"),COUNT(A$2:A52)+1,"")</f>
        <v/>
      </c>
      <c r="B53" s="36"/>
      <c r="C53" s="5" t="s">
        <v>1</v>
      </c>
      <c r="D53" s="52"/>
      <c r="E53" s="52"/>
      <c r="F53" s="36"/>
      <c r="G53" s="37" t="str">
        <f t="shared" si="1"/>
        <v>No</v>
      </c>
      <c r="H53" s="36"/>
      <c r="I53" s="82"/>
    </row>
    <row r="54" spans="1:9" x14ac:dyDescent="0.2">
      <c r="A54" s="87" t="str">
        <f>IF(AND(Sufficient_data="Yes",Include_study?="Yes"),COUNT(A$2:A53)+1,"")</f>
        <v/>
      </c>
      <c r="B54" s="36"/>
      <c r="C54" s="5" t="s">
        <v>1</v>
      </c>
      <c r="D54" s="52"/>
      <c r="E54" s="52"/>
      <c r="F54" s="36"/>
      <c r="G54" s="37" t="str">
        <f t="shared" si="1"/>
        <v>No</v>
      </c>
      <c r="H54" s="36"/>
      <c r="I54" s="82"/>
    </row>
    <row r="55" spans="1:9" x14ac:dyDescent="0.2">
      <c r="A55" s="87" t="str">
        <f>IF(AND(Sufficient_data="Yes",Include_study?="Yes"),COUNT(A$2:A54)+1,"")</f>
        <v/>
      </c>
      <c r="B55" s="36"/>
      <c r="C55" s="5" t="s">
        <v>1</v>
      </c>
      <c r="D55" s="52"/>
      <c r="E55" s="52"/>
      <c r="F55" s="36"/>
      <c r="G55" s="37" t="str">
        <f t="shared" si="1"/>
        <v>No</v>
      </c>
      <c r="H55" s="36"/>
      <c r="I55" s="82"/>
    </row>
    <row r="56" spans="1:9" x14ac:dyDescent="0.2">
      <c r="A56" s="87" t="str">
        <f>IF(AND(Sufficient_data="Yes",Include_study?="Yes"),COUNT(A$2:A55)+1,"")</f>
        <v/>
      </c>
      <c r="B56" s="36"/>
      <c r="C56" s="5" t="s">
        <v>1</v>
      </c>
      <c r="D56" s="52"/>
      <c r="E56" s="52"/>
      <c r="F56" s="36"/>
      <c r="G56" s="37" t="str">
        <f t="shared" si="1"/>
        <v>No</v>
      </c>
      <c r="H56" s="36"/>
      <c r="I56" s="82"/>
    </row>
    <row r="57" spans="1:9" x14ac:dyDescent="0.2">
      <c r="A57" s="87" t="str">
        <f>IF(AND(Sufficient_data="Yes",Include_study?="Yes"),COUNT(A$2:A56)+1,"")</f>
        <v/>
      </c>
      <c r="B57" s="36"/>
      <c r="C57" s="5" t="s">
        <v>1</v>
      </c>
      <c r="D57" s="52"/>
      <c r="E57" s="52"/>
      <c r="F57" s="36"/>
      <c r="G57" s="37" t="str">
        <f t="shared" si="1"/>
        <v>No</v>
      </c>
      <c r="H57" s="36"/>
      <c r="I57" s="82"/>
    </row>
    <row r="58" spans="1:9" x14ac:dyDescent="0.2">
      <c r="A58" s="87" t="str">
        <f>IF(AND(Sufficient_data="Yes",Include_study?="Yes"),COUNT(A$2:A57)+1,"")</f>
        <v/>
      </c>
      <c r="B58" s="36"/>
      <c r="C58" s="5" t="s">
        <v>1</v>
      </c>
      <c r="D58" s="52"/>
      <c r="E58" s="52"/>
      <c r="F58" s="36"/>
      <c r="G58" s="37" t="str">
        <f t="shared" si="1"/>
        <v>No</v>
      </c>
      <c r="H58" s="36"/>
      <c r="I58" s="82"/>
    </row>
    <row r="59" spans="1:9" x14ac:dyDescent="0.2">
      <c r="A59" s="87" t="str">
        <f>IF(AND(Sufficient_data="Yes",Include_study?="Yes"),COUNT(A$2:A58)+1,"")</f>
        <v/>
      </c>
      <c r="B59" s="36"/>
      <c r="C59" s="5" t="s">
        <v>1</v>
      </c>
      <c r="D59" s="52"/>
      <c r="E59" s="52"/>
      <c r="F59" s="36"/>
      <c r="G59" s="37" t="str">
        <f t="shared" si="1"/>
        <v>No</v>
      </c>
      <c r="H59" s="36"/>
      <c r="I59" s="82"/>
    </row>
    <row r="60" spans="1:9" x14ac:dyDescent="0.2">
      <c r="A60" s="87" t="str">
        <f>IF(AND(Sufficient_data="Yes",Include_study?="Yes"),COUNT(A$2:A59)+1,"")</f>
        <v/>
      </c>
      <c r="B60" s="36"/>
      <c r="C60" s="5" t="s">
        <v>1</v>
      </c>
      <c r="D60" s="52"/>
      <c r="E60" s="52"/>
      <c r="F60" s="36"/>
      <c r="G60" s="37" t="str">
        <f t="shared" si="1"/>
        <v>No</v>
      </c>
      <c r="H60" s="36"/>
      <c r="I60" s="82"/>
    </row>
    <row r="61" spans="1:9" x14ac:dyDescent="0.2">
      <c r="A61" s="87" t="str">
        <f>IF(AND(Sufficient_data="Yes",Include_study?="Yes"),COUNT(A$2:A60)+1,"")</f>
        <v/>
      </c>
      <c r="B61" s="36"/>
      <c r="C61" s="5" t="s">
        <v>1</v>
      </c>
      <c r="D61" s="52"/>
      <c r="E61" s="52"/>
      <c r="F61" s="36"/>
      <c r="G61" s="37" t="str">
        <f t="shared" si="1"/>
        <v>No</v>
      </c>
      <c r="H61" s="36"/>
      <c r="I61" s="82"/>
    </row>
    <row r="62" spans="1:9" x14ac:dyDescent="0.2">
      <c r="A62" s="87" t="str">
        <f>IF(AND(Sufficient_data="Yes",Include_study?="Yes"),COUNT(A$2:A61)+1,"")</f>
        <v/>
      </c>
      <c r="B62" s="36"/>
      <c r="C62" s="5" t="s">
        <v>195</v>
      </c>
      <c r="D62" s="52"/>
      <c r="E62" s="52"/>
      <c r="F62" s="36"/>
      <c r="G62" s="37" t="str">
        <f t="shared" si="1"/>
        <v>No</v>
      </c>
      <c r="H62" s="36"/>
      <c r="I62" s="82"/>
    </row>
    <row r="63" spans="1:9" x14ac:dyDescent="0.2">
      <c r="A63" s="87" t="str">
        <f>IF(AND(Sufficient_data="Yes",Include_study?="Yes"),COUNT(A$2:A62)+1,"")</f>
        <v/>
      </c>
      <c r="B63" s="36"/>
      <c r="C63" s="5" t="s">
        <v>195</v>
      </c>
      <c r="D63" s="52"/>
      <c r="E63" s="52"/>
      <c r="F63" s="36"/>
      <c r="G63" s="37" t="str">
        <f t="shared" si="1"/>
        <v>No</v>
      </c>
      <c r="H63" s="36"/>
      <c r="I63" s="82"/>
    </row>
    <row r="64" spans="1:9" x14ac:dyDescent="0.2">
      <c r="A64" s="87" t="str">
        <f>IF(AND(Sufficient_data="Yes",Include_study?="Yes"),COUNT(A$2:A63)+1,"")</f>
        <v/>
      </c>
      <c r="B64" s="36"/>
      <c r="C64" s="5" t="s">
        <v>195</v>
      </c>
      <c r="D64" s="52"/>
      <c r="E64" s="52"/>
      <c r="F64" s="36"/>
      <c r="G64" s="37" t="str">
        <f t="shared" si="1"/>
        <v>No</v>
      </c>
      <c r="H64" s="36"/>
      <c r="I64" s="82"/>
    </row>
    <row r="65" spans="1:9" x14ac:dyDescent="0.2">
      <c r="A65" s="87" t="str">
        <f>IF(AND(Sufficient_data="Yes",Include_study?="Yes"),COUNT(A$2:A64)+1,"")</f>
        <v/>
      </c>
      <c r="B65" s="36"/>
      <c r="C65" s="5" t="s">
        <v>195</v>
      </c>
      <c r="D65" s="52"/>
      <c r="E65" s="52"/>
      <c r="F65" s="36"/>
      <c r="G65" s="37" t="str">
        <f t="shared" si="1"/>
        <v>No</v>
      </c>
      <c r="H65" s="36"/>
      <c r="I65" s="82"/>
    </row>
    <row r="66" spans="1:9" x14ac:dyDescent="0.2">
      <c r="A66" s="87" t="str">
        <f>IF(AND(Sufficient_data="Yes",Include_study?="Yes"),COUNT(A$2:A65)+1,"")</f>
        <v/>
      </c>
      <c r="B66" s="36"/>
      <c r="C66" s="5" t="s">
        <v>195</v>
      </c>
      <c r="D66" s="52"/>
      <c r="E66" s="52"/>
      <c r="F66" s="36"/>
      <c r="G66" s="37" t="str">
        <f t="shared" si="1"/>
        <v>No</v>
      </c>
      <c r="H66" s="36"/>
      <c r="I66" s="82"/>
    </row>
    <row r="67" spans="1:9" x14ac:dyDescent="0.2">
      <c r="A67" s="87" t="str">
        <f>IF(AND(Sufficient_data="Yes",Include_study?="Yes"),COUNT(A$2:A66)+1,"")</f>
        <v/>
      </c>
      <c r="B67" s="36"/>
      <c r="C67" s="5" t="s">
        <v>195</v>
      </c>
      <c r="D67" s="52"/>
      <c r="E67" s="52"/>
      <c r="F67" s="36"/>
      <c r="G67" s="37" t="str">
        <f t="shared" si="1"/>
        <v>No</v>
      </c>
      <c r="H67" s="36"/>
      <c r="I67" s="82"/>
    </row>
    <row r="68" spans="1:9" x14ac:dyDescent="0.2">
      <c r="A68" s="87" t="str">
        <f>IF(AND(Sufficient_data="Yes",Include_study?="Yes"),COUNT(A$2:A67)+1,"")</f>
        <v/>
      </c>
      <c r="B68" s="36"/>
      <c r="C68" s="5" t="s">
        <v>195</v>
      </c>
      <c r="D68" s="52"/>
      <c r="E68" s="52"/>
      <c r="F68" s="36"/>
      <c r="G68" s="37" t="str">
        <f t="shared" si="1"/>
        <v>No</v>
      </c>
      <c r="H68" s="36"/>
      <c r="I68" s="82"/>
    </row>
    <row r="69" spans="1:9" x14ac:dyDescent="0.2">
      <c r="A69" s="87" t="str">
        <f>IF(AND(Sufficient_data="Yes",Include_study?="Yes"),COUNT(A$2:A68)+1,"")</f>
        <v/>
      </c>
      <c r="B69" s="36"/>
      <c r="C69" s="5" t="s">
        <v>195</v>
      </c>
      <c r="D69" s="52"/>
      <c r="E69" s="52"/>
      <c r="F69" s="36"/>
      <c r="G69" s="37" t="str">
        <f t="shared" si="1"/>
        <v>No</v>
      </c>
      <c r="H69" s="36"/>
      <c r="I69" s="82"/>
    </row>
    <row r="70" spans="1:9" x14ac:dyDescent="0.2">
      <c r="A70" s="87" t="str">
        <f>IF(AND(Sufficient_data="Yes",Include_study?="Yes"),COUNT(A$2:A69)+1,"")</f>
        <v/>
      </c>
      <c r="B70" s="36"/>
      <c r="C70" s="5" t="s">
        <v>195</v>
      </c>
      <c r="D70" s="52"/>
      <c r="E70" s="52"/>
      <c r="F70" s="36"/>
      <c r="G70" s="37" t="str">
        <f t="shared" si="1"/>
        <v>No</v>
      </c>
      <c r="H70" s="36"/>
      <c r="I70" s="82"/>
    </row>
    <row r="71" spans="1:9" x14ac:dyDescent="0.2">
      <c r="A71" s="87" t="str">
        <f>IF(AND(Sufficient_data="Yes",Include_study?="Yes"),COUNT(A$2:A70)+1,"")</f>
        <v/>
      </c>
      <c r="B71" s="36"/>
      <c r="C71" s="5" t="s">
        <v>195</v>
      </c>
      <c r="D71" s="52"/>
      <c r="E71" s="52"/>
      <c r="F71" s="36"/>
      <c r="G71" s="37" t="str">
        <f t="shared" si="1"/>
        <v>No</v>
      </c>
      <c r="H71" s="36"/>
      <c r="I71" s="82"/>
    </row>
    <row r="72" spans="1:9" x14ac:dyDescent="0.2">
      <c r="A72" s="87" t="str">
        <f>IF(AND(Sufficient_data="Yes",Include_study?="Yes"),COUNT(A$2:A71)+1,"")</f>
        <v/>
      </c>
      <c r="B72" s="36"/>
      <c r="C72" s="5" t="s">
        <v>195</v>
      </c>
      <c r="D72" s="52"/>
      <c r="E72" s="52"/>
      <c r="F72" s="36"/>
      <c r="G72" s="37" t="str">
        <f t="shared" si="1"/>
        <v>No</v>
      </c>
      <c r="H72" s="36"/>
      <c r="I72" s="82"/>
    </row>
    <row r="73" spans="1:9" x14ac:dyDescent="0.2">
      <c r="A73" s="87" t="str">
        <f>IF(AND(Sufficient_data="Yes",Include_study?="Yes"),COUNT(A$2:A72)+1,"")</f>
        <v/>
      </c>
      <c r="B73" s="36"/>
      <c r="C73" s="5" t="s">
        <v>195</v>
      </c>
      <c r="D73" s="52"/>
      <c r="E73" s="52"/>
      <c r="F73" s="36"/>
      <c r="G73" s="37" t="str">
        <f t="shared" si="1"/>
        <v>No</v>
      </c>
      <c r="H73" s="36"/>
      <c r="I73" s="82"/>
    </row>
    <row r="74" spans="1:9" x14ac:dyDescent="0.2">
      <c r="A74" s="87" t="str">
        <f>IF(AND(Sufficient_data="Yes",Include_study?="Yes"),COUNT(A$2:A73)+1,"")</f>
        <v/>
      </c>
      <c r="B74" s="36"/>
      <c r="C74" s="5" t="s">
        <v>195</v>
      </c>
      <c r="D74" s="52"/>
      <c r="E74" s="52"/>
      <c r="F74" s="36"/>
      <c r="G74" s="37" t="str">
        <f t="shared" si="1"/>
        <v>No</v>
      </c>
      <c r="H74" s="36"/>
      <c r="I74" s="82"/>
    </row>
    <row r="75" spans="1:9" x14ac:dyDescent="0.2">
      <c r="A75" s="87" t="str">
        <f>IF(AND(Sufficient_data="Yes",Include_study?="Yes"),COUNT(A$2:A74)+1,"")</f>
        <v/>
      </c>
      <c r="B75" s="36"/>
      <c r="C75" s="5" t="s">
        <v>195</v>
      </c>
      <c r="D75" s="52"/>
      <c r="E75" s="52"/>
      <c r="F75" s="36"/>
      <c r="G75" s="37" t="str">
        <f t="shared" si="1"/>
        <v>No</v>
      </c>
      <c r="H75" s="36"/>
      <c r="I75" s="82"/>
    </row>
    <row r="76" spans="1:9" x14ac:dyDescent="0.2">
      <c r="A76" s="87" t="str">
        <f>IF(AND(Sufficient_data="Yes",Include_study?="Yes"),COUNT(A$2:A75)+1,"")</f>
        <v/>
      </c>
      <c r="B76" s="36"/>
      <c r="C76" s="5" t="s">
        <v>195</v>
      </c>
      <c r="D76" s="52"/>
      <c r="E76" s="52"/>
      <c r="F76" s="36"/>
      <c r="G76" s="37" t="str">
        <f t="shared" si="1"/>
        <v>No</v>
      </c>
      <c r="H76" s="36"/>
      <c r="I76" s="82"/>
    </row>
    <row r="77" spans="1:9" x14ac:dyDescent="0.2">
      <c r="A77" s="87" t="str">
        <f>IF(AND(Sufficient_data="Yes",Include_study?="Yes"),COUNT(A$2:A76)+1,"")</f>
        <v/>
      </c>
      <c r="B77" s="36"/>
      <c r="C77" s="5" t="s">
        <v>195</v>
      </c>
      <c r="D77" s="52"/>
      <c r="E77" s="52"/>
      <c r="F77" s="36"/>
      <c r="G77" s="37" t="str">
        <f t="shared" si="1"/>
        <v>No</v>
      </c>
      <c r="H77" s="36"/>
      <c r="I77" s="82"/>
    </row>
    <row r="78" spans="1:9" x14ac:dyDescent="0.2">
      <c r="A78" s="87" t="str">
        <f>IF(AND(Sufficient_data="Yes",Include_study?="Yes"),COUNT(A$2:A77)+1,"")</f>
        <v/>
      </c>
      <c r="B78" s="36"/>
      <c r="C78" s="5" t="s">
        <v>195</v>
      </c>
      <c r="D78" s="52"/>
      <c r="E78" s="52"/>
      <c r="F78" s="36"/>
      <c r="G78" s="37" t="str">
        <f t="shared" si="1"/>
        <v>No</v>
      </c>
      <c r="H78" s="36"/>
      <c r="I78" s="82"/>
    </row>
    <row r="79" spans="1:9" x14ac:dyDescent="0.2">
      <c r="A79" s="87" t="str">
        <f>IF(AND(Sufficient_data="Yes",Include_study?="Yes"),COUNT(A$2:A78)+1,"")</f>
        <v/>
      </c>
      <c r="B79" s="36"/>
      <c r="C79" s="5" t="s">
        <v>195</v>
      </c>
      <c r="D79" s="52"/>
      <c r="E79" s="52"/>
      <c r="F79" s="36"/>
      <c r="G79" s="37" t="str">
        <f t="shared" si="1"/>
        <v>No</v>
      </c>
      <c r="H79" s="36"/>
      <c r="I79" s="82"/>
    </row>
    <row r="80" spans="1:9" x14ac:dyDescent="0.2">
      <c r="A80" s="87" t="str">
        <f>IF(AND(Sufficient_data="Yes",Include_study?="Yes"),COUNT(A$2:A79)+1,"")</f>
        <v/>
      </c>
      <c r="B80" s="36"/>
      <c r="C80" s="5" t="s">
        <v>195</v>
      </c>
      <c r="D80" s="52"/>
      <c r="E80" s="52"/>
      <c r="F80" s="36"/>
      <c r="G80" s="37" t="str">
        <f t="shared" si="1"/>
        <v>No</v>
      </c>
      <c r="H80" s="36"/>
      <c r="I80" s="82"/>
    </row>
    <row r="81" spans="1:9" x14ac:dyDescent="0.2">
      <c r="A81" s="87" t="str">
        <f>IF(AND(Sufficient_data="Yes",Include_study?="Yes"),COUNT(A$2:A80)+1,"")</f>
        <v/>
      </c>
      <c r="B81" s="36"/>
      <c r="C81" s="5" t="s">
        <v>195</v>
      </c>
      <c r="D81" s="52"/>
      <c r="E81" s="52"/>
      <c r="F81" s="36"/>
      <c r="G81" s="37" t="str">
        <f t="shared" si="1"/>
        <v>No</v>
      </c>
      <c r="H81" s="36"/>
      <c r="I81" s="82"/>
    </row>
    <row r="82" spans="1:9" x14ac:dyDescent="0.2">
      <c r="A82" s="87" t="str">
        <f>IF(AND(Sufficient_data="Yes",Include_study?="Yes"),COUNT(A$2:A81)+1,"")</f>
        <v/>
      </c>
      <c r="B82" s="36"/>
      <c r="C82" s="5" t="s">
        <v>195</v>
      </c>
      <c r="D82" s="52"/>
      <c r="E82" s="52"/>
      <c r="F82" s="36"/>
      <c r="G82" s="37" t="str">
        <f t="shared" si="1"/>
        <v>No</v>
      </c>
      <c r="H82" s="36"/>
      <c r="I82" s="82"/>
    </row>
    <row r="83" spans="1:9" x14ac:dyDescent="0.2">
      <c r="A83" s="87" t="str">
        <f>IF(AND(Sufficient_data="Yes",Include_study?="Yes"),COUNT(A$2:A82)+1,"")</f>
        <v/>
      </c>
      <c r="B83" s="36"/>
      <c r="C83" s="5" t="s">
        <v>195</v>
      </c>
      <c r="D83" s="52"/>
      <c r="E83" s="52"/>
      <c r="F83" s="36"/>
      <c r="G83" s="37" t="str">
        <f t="shared" si="1"/>
        <v>No</v>
      </c>
      <c r="H83" s="36"/>
      <c r="I83" s="82"/>
    </row>
    <row r="84" spans="1:9" x14ac:dyDescent="0.2">
      <c r="A84" s="87" t="str">
        <f>IF(AND(Sufficient_data="Yes",Include_study?="Yes"),COUNT(A$2:A83)+1,"")</f>
        <v/>
      </c>
      <c r="B84" s="36"/>
      <c r="C84" s="5" t="s">
        <v>195</v>
      </c>
      <c r="D84" s="52"/>
      <c r="E84" s="52"/>
      <c r="F84" s="36"/>
      <c r="G84" s="37" t="str">
        <f t="shared" si="1"/>
        <v>No</v>
      </c>
      <c r="H84" s="36"/>
      <c r="I84" s="82"/>
    </row>
    <row r="85" spans="1:9" x14ac:dyDescent="0.2">
      <c r="A85" s="87" t="str">
        <f>IF(AND(Sufficient_data="Yes",Include_study?="Yes"),COUNT(A$2:A84)+1,"")</f>
        <v/>
      </c>
      <c r="B85" s="36"/>
      <c r="C85" s="5" t="s">
        <v>195</v>
      </c>
      <c r="D85" s="52"/>
      <c r="E85" s="52"/>
      <c r="F85" s="36"/>
      <c r="G85" s="37" t="str">
        <f t="shared" si="1"/>
        <v>No</v>
      </c>
      <c r="H85" s="36"/>
      <c r="I85" s="82"/>
    </row>
    <row r="86" spans="1:9" x14ac:dyDescent="0.2">
      <c r="A86" s="87" t="str">
        <f>IF(AND(Sufficient_data="Yes",Include_study?="Yes"),COUNT(A$2:A85)+1,"")</f>
        <v/>
      </c>
      <c r="B86" s="36"/>
      <c r="C86" s="5" t="s">
        <v>195</v>
      </c>
      <c r="D86" s="52"/>
      <c r="E86" s="52"/>
      <c r="F86" s="36"/>
      <c r="G86" s="37" t="str">
        <f t="shared" si="1"/>
        <v>No</v>
      </c>
      <c r="H86" s="36"/>
      <c r="I86" s="82"/>
    </row>
    <row r="87" spans="1:9" x14ac:dyDescent="0.2">
      <c r="A87" s="87" t="str">
        <f>IF(AND(Sufficient_data="Yes",Include_study?="Yes"),COUNT(A$2:A86)+1,"")</f>
        <v/>
      </c>
      <c r="B87" s="36"/>
      <c r="C87" s="5" t="s">
        <v>195</v>
      </c>
      <c r="D87" s="52"/>
      <c r="E87" s="52"/>
      <c r="F87" s="36"/>
      <c r="G87" s="37" t="str">
        <f t="shared" si="1"/>
        <v>No</v>
      </c>
      <c r="H87" s="36"/>
      <c r="I87" s="82"/>
    </row>
    <row r="88" spans="1:9" x14ac:dyDescent="0.2">
      <c r="A88" s="87" t="str">
        <f>IF(AND(Sufficient_data="Yes",Include_study?="Yes"),COUNT(A$2:A87)+1,"")</f>
        <v/>
      </c>
      <c r="B88" s="36"/>
      <c r="C88" s="5" t="s">
        <v>195</v>
      </c>
      <c r="D88" s="52"/>
      <c r="E88" s="52"/>
      <c r="F88" s="36"/>
      <c r="G88" s="37" t="str">
        <f t="shared" si="1"/>
        <v>No</v>
      </c>
      <c r="H88" s="36"/>
      <c r="I88" s="82"/>
    </row>
    <row r="89" spans="1:9" x14ac:dyDescent="0.2">
      <c r="A89" s="87" t="str">
        <f>IF(AND(Sufficient_data="Yes",Include_study?="Yes"),COUNT(A$2:A88)+1,"")</f>
        <v/>
      </c>
      <c r="B89" s="36"/>
      <c r="C89" s="5" t="s">
        <v>195</v>
      </c>
      <c r="D89" s="52"/>
      <c r="E89" s="52"/>
      <c r="F89" s="36"/>
      <c r="G89" s="37" t="str">
        <f t="shared" si="1"/>
        <v>No</v>
      </c>
      <c r="H89" s="36"/>
      <c r="I89" s="82"/>
    </row>
    <row r="90" spans="1:9" x14ac:dyDescent="0.2">
      <c r="A90" s="87" t="str">
        <f>IF(AND(Sufficient_data="Yes",Include_study?="Yes"),COUNT(A$2:A89)+1,"")</f>
        <v/>
      </c>
      <c r="B90" s="36"/>
      <c r="C90" s="5" t="s">
        <v>195</v>
      </c>
      <c r="D90" s="52"/>
      <c r="E90" s="52"/>
      <c r="F90" s="36"/>
      <c r="G90" s="37" t="str">
        <f t="shared" si="1"/>
        <v>No</v>
      </c>
      <c r="H90" s="36"/>
      <c r="I90" s="82"/>
    </row>
    <row r="91" spans="1:9" x14ac:dyDescent="0.2">
      <c r="A91" s="87" t="str">
        <f>IF(AND(Sufficient_data="Yes",Include_study?="Yes"),COUNT(A$2:A90)+1,"")</f>
        <v/>
      </c>
      <c r="B91" s="36"/>
      <c r="C91" s="5" t="s">
        <v>195</v>
      </c>
      <c r="D91" s="52"/>
      <c r="E91" s="52"/>
      <c r="F91" s="36"/>
      <c r="G91" s="37" t="str">
        <f t="shared" si="1"/>
        <v>No</v>
      </c>
      <c r="H91" s="36"/>
      <c r="I91" s="82"/>
    </row>
    <row r="92" spans="1:9" x14ac:dyDescent="0.2">
      <c r="A92" s="87" t="str">
        <f>IF(AND(Sufficient_data="Yes",Include_study?="Yes"),COUNT(A$2:A91)+1,"")</f>
        <v/>
      </c>
      <c r="B92" s="36"/>
      <c r="C92" s="5" t="s">
        <v>195</v>
      </c>
      <c r="D92" s="52"/>
      <c r="E92" s="52"/>
      <c r="F92" s="36"/>
      <c r="G92" s="37" t="str">
        <f t="shared" si="1"/>
        <v>No</v>
      </c>
      <c r="H92" s="36"/>
      <c r="I92" s="82"/>
    </row>
    <row r="93" spans="1:9" x14ac:dyDescent="0.2">
      <c r="A93" s="87" t="str">
        <f>IF(AND(Sufficient_data="Yes",Include_study?="Yes"),COUNT(A$2:A92)+1,"")</f>
        <v/>
      </c>
      <c r="B93" s="36"/>
      <c r="C93" s="5" t="s">
        <v>195</v>
      </c>
      <c r="D93" s="52"/>
      <c r="E93" s="52"/>
      <c r="F93" s="36"/>
      <c r="G93" s="37" t="str">
        <f t="shared" si="1"/>
        <v>No</v>
      </c>
      <c r="H93" s="36"/>
      <c r="I93" s="82"/>
    </row>
    <row r="94" spans="1:9" x14ac:dyDescent="0.2">
      <c r="A94" s="87" t="str">
        <f>IF(AND(Sufficient_data="Yes",Include_study?="Yes"),COUNT(A$2:A93)+1,"")</f>
        <v/>
      </c>
      <c r="B94" s="36"/>
      <c r="C94" s="5" t="s">
        <v>195</v>
      </c>
      <c r="D94" s="52"/>
      <c r="E94" s="52"/>
      <c r="F94" s="36"/>
      <c r="G94" s="37" t="str">
        <f t="shared" si="1"/>
        <v>No</v>
      </c>
      <c r="H94" s="36"/>
      <c r="I94" s="82"/>
    </row>
    <row r="95" spans="1:9" x14ac:dyDescent="0.2">
      <c r="A95" s="87" t="str">
        <f>IF(AND(Sufficient_data="Yes",Include_study?="Yes"),COUNT(A$2:A94)+1,"")</f>
        <v/>
      </c>
      <c r="B95" s="36"/>
      <c r="C95" s="5" t="s">
        <v>195</v>
      </c>
      <c r="D95" s="52"/>
      <c r="E95" s="52"/>
      <c r="F95" s="36"/>
      <c r="G95" s="37" t="str">
        <f t="shared" si="1"/>
        <v>No</v>
      </c>
      <c r="H95" s="36"/>
      <c r="I95" s="82"/>
    </row>
    <row r="96" spans="1:9" x14ac:dyDescent="0.2">
      <c r="A96" s="87" t="str">
        <f>IF(AND(Sufficient_data="Yes",Include_study?="Yes"),COUNT(A$2:A95)+1,"")</f>
        <v/>
      </c>
      <c r="B96" s="36"/>
      <c r="C96" s="5" t="s">
        <v>195</v>
      </c>
      <c r="D96" s="52"/>
      <c r="E96" s="52"/>
      <c r="F96" s="36"/>
      <c r="G96" s="37" t="str">
        <f t="shared" si="1"/>
        <v>No</v>
      </c>
      <c r="H96" s="36"/>
      <c r="I96" s="82"/>
    </row>
    <row r="97" spans="1:9" x14ac:dyDescent="0.2">
      <c r="A97" s="87" t="str">
        <f>IF(AND(Sufficient_data="Yes",Include_study?="Yes"),COUNT(A$2:A96)+1,"")</f>
        <v/>
      </c>
      <c r="B97" s="36"/>
      <c r="C97" s="5" t="s">
        <v>195</v>
      </c>
      <c r="D97" s="52"/>
      <c r="E97" s="52"/>
      <c r="F97" s="36"/>
      <c r="G97" s="37" t="str">
        <f t="shared" si="1"/>
        <v>No</v>
      </c>
      <c r="H97" s="36"/>
      <c r="I97" s="82"/>
    </row>
    <row r="98" spans="1:9" x14ac:dyDescent="0.2">
      <c r="A98" s="87" t="str">
        <f>IF(AND(Sufficient_data="Yes",Include_study?="Yes"),COUNT(A$2:A97)+1,"")</f>
        <v/>
      </c>
      <c r="B98" s="36"/>
      <c r="C98" s="5" t="s">
        <v>195</v>
      </c>
      <c r="D98" s="52"/>
      <c r="E98" s="52"/>
      <c r="F98" s="36"/>
      <c r="G98" s="37" t="str">
        <f t="shared" si="1"/>
        <v>No</v>
      </c>
      <c r="H98" s="36"/>
      <c r="I98" s="82"/>
    </row>
    <row r="99" spans="1:9" x14ac:dyDescent="0.2">
      <c r="A99" s="87" t="str">
        <f>IF(AND(Sufficient_data="Yes",Include_study?="Yes"),COUNT(A$2:A98)+1,"")</f>
        <v/>
      </c>
      <c r="B99" s="36"/>
      <c r="C99" s="5" t="s">
        <v>195</v>
      </c>
      <c r="D99" s="52"/>
      <c r="E99" s="52"/>
      <c r="F99" s="36"/>
      <c r="G99" s="37" t="str">
        <f t="shared" si="1"/>
        <v>No</v>
      </c>
      <c r="H99" s="36"/>
      <c r="I99" s="82"/>
    </row>
    <row r="100" spans="1:9" x14ac:dyDescent="0.2">
      <c r="A100" s="87" t="str">
        <f>IF(AND(Sufficient_data="Yes",Include_study?="Yes"),COUNT(A$2:A99)+1,"")</f>
        <v/>
      </c>
      <c r="B100" s="36"/>
      <c r="C100" s="5" t="s">
        <v>195</v>
      </c>
      <c r="D100" s="52"/>
      <c r="E100" s="52"/>
      <c r="F100" s="36"/>
      <c r="G100" s="37" t="str">
        <f t="shared" si="1"/>
        <v>No</v>
      </c>
      <c r="H100" s="36"/>
      <c r="I100" s="82"/>
    </row>
    <row r="101" spans="1:9" x14ac:dyDescent="0.2">
      <c r="A101" s="87" t="str">
        <f>IF(AND(Sufficient_data="Yes",Include_study?="Yes"),COUNT(A$2:A100)+1,"")</f>
        <v/>
      </c>
      <c r="B101" s="36"/>
      <c r="C101" s="5" t="s">
        <v>195</v>
      </c>
      <c r="D101" s="52"/>
      <c r="E101" s="52"/>
      <c r="F101" s="36"/>
      <c r="G101" s="37" t="str">
        <f t="shared" si="1"/>
        <v>No</v>
      </c>
      <c r="H101" s="36"/>
      <c r="I101" s="82"/>
    </row>
    <row r="102" spans="1:9" x14ac:dyDescent="0.2">
      <c r="A102" s="87" t="str">
        <f>IF(AND(Sufficient_data="Yes",Include_study?="Yes"),COUNT(A$2:A101)+1,"")</f>
        <v/>
      </c>
      <c r="B102" s="36"/>
      <c r="C102" s="5" t="s">
        <v>195</v>
      </c>
      <c r="D102" s="52"/>
      <c r="E102" s="52"/>
      <c r="F102" s="36"/>
      <c r="G102" s="37" t="str">
        <f t="shared" si="1"/>
        <v>No</v>
      </c>
      <c r="H102" s="36"/>
      <c r="I102" s="82"/>
    </row>
    <row r="103" spans="1:9" x14ac:dyDescent="0.2">
      <c r="A103" s="87" t="str">
        <f>IF(AND(Sufficient_data="Yes",Include_study?="Yes"),COUNT(A$2:A102)+1,"")</f>
        <v/>
      </c>
      <c r="B103" s="36"/>
      <c r="C103" s="5" t="s">
        <v>195</v>
      </c>
      <c r="D103" s="52"/>
      <c r="E103" s="52"/>
      <c r="F103" s="36"/>
      <c r="G103" s="37" t="str">
        <f t="shared" ref="G103:G166" si="2">IF(AND(Effect_size&lt;&gt;"",Standard_error&lt;&gt;""),"Yes","No")</f>
        <v>No</v>
      </c>
      <c r="H103" s="36"/>
      <c r="I103" s="82"/>
    </row>
    <row r="104" spans="1:9" x14ac:dyDescent="0.2">
      <c r="A104" s="87" t="str">
        <f>IF(AND(Sufficient_data="Yes",Include_study?="Yes"),COUNT(A$2:A103)+1,"")</f>
        <v/>
      </c>
      <c r="B104" s="36"/>
      <c r="C104" s="5" t="s">
        <v>195</v>
      </c>
      <c r="D104" s="52"/>
      <c r="E104" s="52"/>
      <c r="F104" s="36"/>
      <c r="G104" s="37" t="str">
        <f t="shared" si="2"/>
        <v>No</v>
      </c>
      <c r="H104" s="36"/>
      <c r="I104" s="82"/>
    </row>
    <row r="105" spans="1:9" x14ac:dyDescent="0.2">
      <c r="A105" s="87" t="str">
        <f>IF(AND(Sufficient_data="Yes",Include_study?="Yes"),COUNT(A$2:A104)+1,"")</f>
        <v/>
      </c>
      <c r="B105" s="36"/>
      <c r="C105" s="5" t="s">
        <v>195</v>
      </c>
      <c r="D105" s="52"/>
      <c r="E105" s="52"/>
      <c r="F105" s="36"/>
      <c r="G105" s="37" t="str">
        <f t="shared" si="2"/>
        <v>No</v>
      </c>
      <c r="H105" s="36"/>
      <c r="I105" s="82"/>
    </row>
    <row r="106" spans="1:9" x14ac:dyDescent="0.2">
      <c r="A106" s="87" t="str">
        <f>IF(AND(Sufficient_data="Yes",Include_study?="Yes"),COUNT(A$2:A105)+1,"")</f>
        <v/>
      </c>
      <c r="B106" s="36"/>
      <c r="C106" s="5" t="s">
        <v>195</v>
      </c>
      <c r="D106" s="52"/>
      <c r="E106" s="52"/>
      <c r="F106" s="36"/>
      <c r="G106" s="37" t="str">
        <f t="shared" si="2"/>
        <v>No</v>
      </c>
      <c r="H106" s="36"/>
      <c r="I106" s="82"/>
    </row>
    <row r="107" spans="1:9" x14ac:dyDescent="0.2">
      <c r="A107" s="87" t="str">
        <f>IF(AND(Sufficient_data="Yes",Include_study?="Yes"),COUNT(A$2:A106)+1,"")</f>
        <v/>
      </c>
      <c r="B107" s="36"/>
      <c r="C107" s="5" t="s">
        <v>195</v>
      </c>
      <c r="D107" s="52"/>
      <c r="E107" s="52"/>
      <c r="F107" s="36"/>
      <c r="G107" s="37" t="str">
        <f t="shared" si="2"/>
        <v>No</v>
      </c>
      <c r="H107" s="36"/>
      <c r="I107" s="82"/>
    </row>
    <row r="108" spans="1:9" x14ac:dyDescent="0.2">
      <c r="A108" s="87" t="str">
        <f>IF(AND(Sufficient_data="Yes",Include_study?="Yes"),COUNT(A$2:A107)+1,"")</f>
        <v/>
      </c>
      <c r="B108" s="5"/>
      <c r="C108" s="5" t="s">
        <v>195</v>
      </c>
      <c r="D108" s="15"/>
      <c r="E108" s="15"/>
      <c r="F108" s="36"/>
      <c r="G108" s="37" t="str">
        <f t="shared" si="2"/>
        <v>No</v>
      </c>
      <c r="H108" s="5"/>
      <c r="I108" s="82"/>
    </row>
    <row r="109" spans="1:9" x14ac:dyDescent="0.2">
      <c r="A109" s="87" t="str">
        <f>IF(AND(Sufficient_data="Yes",Include_study?="Yes"),COUNT(A$2:A108)+1,"")</f>
        <v/>
      </c>
      <c r="B109" s="5"/>
      <c r="C109" s="5" t="s">
        <v>195</v>
      </c>
      <c r="D109" s="15"/>
      <c r="E109" s="15"/>
      <c r="F109" s="36"/>
      <c r="G109" s="37" t="str">
        <f t="shared" si="2"/>
        <v>No</v>
      </c>
      <c r="H109" s="5"/>
      <c r="I109" s="82"/>
    </row>
    <row r="110" spans="1:9" x14ac:dyDescent="0.2">
      <c r="A110" s="87" t="str">
        <f>IF(AND(Sufficient_data="Yes",Include_study?="Yes"),COUNT(A$2:A109)+1,"")</f>
        <v/>
      </c>
      <c r="B110" s="5"/>
      <c r="C110" s="5" t="s">
        <v>195</v>
      </c>
      <c r="D110" s="15"/>
      <c r="E110" s="15"/>
      <c r="F110" s="36"/>
      <c r="G110" s="37" t="str">
        <f t="shared" si="2"/>
        <v>No</v>
      </c>
      <c r="H110" s="5"/>
      <c r="I110" s="82"/>
    </row>
    <row r="111" spans="1:9" x14ac:dyDescent="0.2">
      <c r="A111" s="87" t="str">
        <f>IF(AND(Sufficient_data="Yes",Include_study?="Yes"),COUNT(A$2:A110)+1,"")</f>
        <v/>
      </c>
      <c r="B111" s="5"/>
      <c r="C111" s="5" t="s">
        <v>195</v>
      </c>
      <c r="D111" s="15"/>
      <c r="E111" s="15"/>
      <c r="F111" s="36"/>
      <c r="G111" s="37" t="str">
        <f t="shared" si="2"/>
        <v>No</v>
      </c>
      <c r="H111" s="5"/>
      <c r="I111" s="82"/>
    </row>
    <row r="112" spans="1:9" x14ac:dyDescent="0.2">
      <c r="A112" s="87" t="str">
        <f>IF(AND(Sufficient_data="Yes",Include_study?="Yes"),COUNT(A$2:A111)+1,"")</f>
        <v/>
      </c>
      <c r="B112" s="5"/>
      <c r="C112" s="5" t="s">
        <v>195</v>
      </c>
      <c r="D112" s="15"/>
      <c r="E112" s="15"/>
      <c r="F112" s="36"/>
      <c r="G112" s="37" t="str">
        <f t="shared" si="2"/>
        <v>No</v>
      </c>
      <c r="H112" s="5"/>
      <c r="I112" s="82"/>
    </row>
    <row r="113" spans="1:9" x14ac:dyDescent="0.2">
      <c r="A113" s="87" t="str">
        <f>IF(AND(Sufficient_data="Yes",Include_study?="Yes"),COUNT(A$2:A112)+1,"")</f>
        <v/>
      </c>
      <c r="B113" s="5"/>
      <c r="C113" s="5" t="s">
        <v>195</v>
      </c>
      <c r="D113" s="15"/>
      <c r="E113" s="15"/>
      <c r="F113" s="36"/>
      <c r="G113" s="37" t="str">
        <f t="shared" si="2"/>
        <v>No</v>
      </c>
      <c r="H113" s="5"/>
      <c r="I113" s="82"/>
    </row>
    <row r="114" spans="1:9" x14ac:dyDescent="0.2">
      <c r="A114" s="87" t="str">
        <f>IF(AND(Sufficient_data="Yes",Include_study?="Yes"),COUNT(A$2:A113)+1,"")</f>
        <v/>
      </c>
      <c r="B114" s="5"/>
      <c r="C114" s="5" t="s">
        <v>195</v>
      </c>
      <c r="D114" s="15"/>
      <c r="E114" s="15"/>
      <c r="F114" s="36"/>
      <c r="G114" s="37" t="str">
        <f t="shared" si="2"/>
        <v>No</v>
      </c>
      <c r="H114" s="5"/>
      <c r="I114" s="82"/>
    </row>
    <row r="115" spans="1:9" x14ac:dyDescent="0.2">
      <c r="A115" s="87" t="str">
        <f>IF(AND(Sufficient_data="Yes",Include_study?="Yes"),COUNT(A$2:A114)+1,"")</f>
        <v/>
      </c>
      <c r="B115" s="5"/>
      <c r="C115" s="5" t="s">
        <v>195</v>
      </c>
      <c r="D115" s="15"/>
      <c r="E115" s="15"/>
      <c r="F115" s="36"/>
      <c r="G115" s="37" t="str">
        <f t="shared" si="2"/>
        <v>No</v>
      </c>
      <c r="H115" s="5"/>
      <c r="I115" s="82"/>
    </row>
    <row r="116" spans="1:9" x14ac:dyDescent="0.2">
      <c r="A116" s="87" t="str">
        <f>IF(AND(Sufficient_data="Yes",Include_study?="Yes"),COUNT(A$2:A115)+1,"")</f>
        <v/>
      </c>
      <c r="B116" s="5"/>
      <c r="C116" s="5" t="s">
        <v>195</v>
      </c>
      <c r="D116" s="15"/>
      <c r="E116" s="15"/>
      <c r="F116" s="36"/>
      <c r="G116" s="37" t="str">
        <f t="shared" si="2"/>
        <v>No</v>
      </c>
      <c r="H116" s="5"/>
      <c r="I116" s="82"/>
    </row>
    <row r="117" spans="1:9" x14ac:dyDescent="0.2">
      <c r="A117" s="87" t="str">
        <f>IF(AND(Sufficient_data="Yes",Include_study?="Yes"),COUNT(A$2:A116)+1,"")</f>
        <v/>
      </c>
      <c r="B117" s="5"/>
      <c r="C117" s="5" t="s">
        <v>195</v>
      </c>
      <c r="D117" s="15"/>
      <c r="E117" s="15"/>
      <c r="F117" s="36"/>
      <c r="G117" s="37" t="str">
        <f t="shared" si="2"/>
        <v>No</v>
      </c>
      <c r="H117" s="5"/>
      <c r="I117" s="82"/>
    </row>
    <row r="118" spans="1:9" x14ac:dyDescent="0.2">
      <c r="A118" s="87" t="str">
        <f>IF(AND(Sufficient_data="Yes",Include_study?="Yes"),COUNT(A$2:A117)+1,"")</f>
        <v/>
      </c>
      <c r="B118" s="5"/>
      <c r="C118" s="5" t="s">
        <v>195</v>
      </c>
      <c r="D118" s="15"/>
      <c r="E118" s="15"/>
      <c r="F118" s="36"/>
      <c r="G118" s="37" t="str">
        <f t="shared" si="2"/>
        <v>No</v>
      </c>
      <c r="H118" s="5"/>
      <c r="I118" s="82"/>
    </row>
    <row r="119" spans="1:9" x14ac:dyDescent="0.2">
      <c r="A119" s="87" t="str">
        <f>IF(AND(Sufficient_data="Yes",Include_study?="Yes"),COUNT(A$2:A118)+1,"")</f>
        <v/>
      </c>
      <c r="B119" s="5"/>
      <c r="C119" s="5" t="s">
        <v>195</v>
      </c>
      <c r="D119" s="15"/>
      <c r="E119" s="15"/>
      <c r="F119" s="36"/>
      <c r="G119" s="37" t="str">
        <f t="shared" si="2"/>
        <v>No</v>
      </c>
      <c r="H119" s="5"/>
      <c r="I119" s="82"/>
    </row>
    <row r="120" spans="1:9" x14ac:dyDescent="0.2">
      <c r="A120" s="87" t="str">
        <f>IF(AND(Sufficient_data="Yes",Include_study?="Yes"),COUNT(A$2:A119)+1,"")</f>
        <v/>
      </c>
      <c r="B120" s="5"/>
      <c r="C120" s="5" t="s">
        <v>195</v>
      </c>
      <c r="D120" s="15"/>
      <c r="E120" s="15"/>
      <c r="F120" s="36"/>
      <c r="G120" s="37" t="str">
        <f t="shared" si="2"/>
        <v>No</v>
      </c>
      <c r="H120" s="5"/>
      <c r="I120" s="82"/>
    </row>
    <row r="121" spans="1:9" x14ac:dyDescent="0.2">
      <c r="A121" s="87" t="str">
        <f>IF(AND(Sufficient_data="Yes",Include_study?="Yes"),COUNT(A$2:A120)+1,"")</f>
        <v/>
      </c>
      <c r="B121" s="5"/>
      <c r="C121" s="5" t="s">
        <v>195</v>
      </c>
      <c r="D121" s="15"/>
      <c r="E121" s="15"/>
      <c r="F121" s="36"/>
      <c r="G121" s="37" t="str">
        <f t="shared" si="2"/>
        <v>No</v>
      </c>
      <c r="H121" s="5"/>
      <c r="I121" s="82"/>
    </row>
    <row r="122" spans="1:9" x14ac:dyDescent="0.2">
      <c r="A122" s="87" t="str">
        <f>IF(AND(Sufficient_data="Yes",Include_study?="Yes"),COUNT(A$2:A121)+1,"")</f>
        <v/>
      </c>
      <c r="B122" s="5"/>
      <c r="C122" s="5" t="s">
        <v>195</v>
      </c>
      <c r="D122" s="15"/>
      <c r="E122" s="15"/>
      <c r="F122" s="36"/>
      <c r="G122" s="37" t="str">
        <f t="shared" si="2"/>
        <v>No</v>
      </c>
      <c r="H122" s="5"/>
      <c r="I122" s="82"/>
    </row>
    <row r="123" spans="1:9" x14ac:dyDescent="0.2">
      <c r="A123" s="87" t="str">
        <f>IF(AND(Sufficient_data="Yes",Include_study?="Yes"),COUNT(A$2:A122)+1,"")</f>
        <v/>
      </c>
      <c r="B123" s="5"/>
      <c r="C123" s="5" t="s">
        <v>195</v>
      </c>
      <c r="D123" s="15"/>
      <c r="E123" s="15"/>
      <c r="F123" s="36"/>
      <c r="G123" s="37" t="str">
        <f t="shared" si="2"/>
        <v>No</v>
      </c>
      <c r="H123" s="5"/>
      <c r="I123" s="82"/>
    </row>
    <row r="124" spans="1:9" x14ac:dyDescent="0.2">
      <c r="A124" s="87" t="str">
        <f>IF(AND(Sufficient_data="Yes",Include_study?="Yes"),COUNT(A$2:A123)+1,"")</f>
        <v/>
      </c>
      <c r="B124" s="5"/>
      <c r="C124" s="5" t="s">
        <v>195</v>
      </c>
      <c r="D124" s="15"/>
      <c r="E124" s="15"/>
      <c r="F124" s="36"/>
      <c r="G124" s="37" t="str">
        <f t="shared" si="2"/>
        <v>No</v>
      </c>
      <c r="H124" s="5"/>
      <c r="I124" s="82"/>
    </row>
    <row r="125" spans="1:9" x14ac:dyDescent="0.2">
      <c r="A125" s="87" t="str">
        <f>IF(AND(Sufficient_data="Yes",Include_study?="Yes"),COUNT(A$2:A124)+1,"")</f>
        <v/>
      </c>
      <c r="B125" s="5"/>
      <c r="C125" s="5" t="s">
        <v>195</v>
      </c>
      <c r="D125" s="15"/>
      <c r="E125" s="15"/>
      <c r="F125" s="36"/>
      <c r="G125" s="37" t="str">
        <f t="shared" si="2"/>
        <v>No</v>
      </c>
      <c r="H125" s="5"/>
      <c r="I125" s="82"/>
    </row>
    <row r="126" spans="1:9" x14ac:dyDescent="0.2">
      <c r="A126" s="87" t="str">
        <f>IF(AND(Sufficient_data="Yes",Include_study?="Yes"),COUNT(A$2:A125)+1,"")</f>
        <v/>
      </c>
      <c r="B126" s="5"/>
      <c r="C126" s="5" t="s">
        <v>195</v>
      </c>
      <c r="D126" s="15"/>
      <c r="E126" s="15"/>
      <c r="F126" s="36"/>
      <c r="G126" s="37" t="str">
        <f t="shared" si="2"/>
        <v>No</v>
      </c>
      <c r="H126" s="36"/>
      <c r="I126" s="82"/>
    </row>
    <row r="127" spans="1:9" x14ac:dyDescent="0.2">
      <c r="A127" s="87" t="str">
        <f>IF(AND(Sufficient_data="Yes",Include_study?="Yes"),COUNT(A$2:A126)+1,"")</f>
        <v/>
      </c>
      <c r="B127" s="5"/>
      <c r="C127" s="5" t="s">
        <v>195</v>
      </c>
      <c r="D127" s="15"/>
      <c r="E127" s="15"/>
      <c r="F127" s="36"/>
      <c r="G127" s="37" t="str">
        <f t="shared" si="2"/>
        <v>No</v>
      </c>
      <c r="H127" s="36"/>
      <c r="I127" s="82"/>
    </row>
    <row r="128" spans="1:9" x14ac:dyDescent="0.2">
      <c r="A128" s="87" t="str">
        <f>IF(AND(Sufficient_data="Yes",Include_study?="Yes"),COUNT(A$2:A127)+1,"")</f>
        <v/>
      </c>
      <c r="B128" s="36"/>
      <c r="C128" s="5" t="s">
        <v>195</v>
      </c>
      <c r="D128" s="52"/>
      <c r="E128" s="52"/>
      <c r="F128" s="36"/>
      <c r="G128" s="37" t="str">
        <f t="shared" si="2"/>
        <v>No</v>
      </c>
      <c r="H128" s="36"/>
      <c r="I128" s="82"/>
    </row>
    <row r="129" spans="1:9" x14ac:dyDescent="0.2">
      <c r="A129" s="87" t="str">
        <f>IF(AND(Sufficient_data="Yes",Include_study?="Yes"),COUNT(A$2:A128)+1,"")</f>
        <v/>
      </c>
      <c r="B129" s="36"/>
      <c r="C129" s="5" t="s">
        <v>195</v>
      </c>
      <c r="D129" s="52"/>
      <c r="E129" s="52"/>
      <c r="F129" s="36"/>
      <c r="G129" s="37" t="str">
        <f t="shared" si="2"/>
        <v>No</v>
      </c>
      <c r="H129" s="36"/>
      <c r="I129" s="82"/>
    </row>
    <row r="130" spans="1:9" x14ac:dyDescent="0.2">
      <c r="A130" s="87" t="str">
        <f>IF(AND(Sufficient_data="Yes",Include_study?="Yes"),COUNT(A$2:A129)+1,"")</f>
        <v/>
      </c>
      <c r="B130" s="36"/>
      <c r="C130" s="5" t="s">
        <v>195</v>
      </c>
      <c r="D130" s="52"/>
      <c r="E130" s="52"/>
      <c r="F130" s="36"/>
      <c r="G130" s="37" t="str">
        <f t="shared" si="2"/>
        <v>No</v>
      </c>
      <c r="H130" s="36"/>
      <c r="I130" s="82"/>
    </row>
    <row r="131" spans="1:9" x14ac:dyDescent="0.2">
      <c r="A131" s="87" t="str">
        <f>IF(AND(Sufficient_data="Yes",Include_study?="Yes"),COUNT(A$2:A130)+1,"")</f>
        <v/>
      </c>
      <c r="B131" s="36"/>
      <c r="C131" s="5" t="s">
        <v>195</v>
      </c>
      <c r="D131" s="52"/>
      <c r="E131" s="52"/>
      <c r="F131" s="36"/>
      <c r="G131" s="37" t="str">
        <f t="shared" si="2"/>
        <v>No</v>
      </c>
      <c r="H131" s="36"/>
      <c r="I131" s="82"/>
    </row>
    <row r="132" spans="1:9" x14ac:dyDescent="0.2">
      <c r="A132" s="87" t="str">
        <f>IF(AND(Sufficient_data="Yes",Include_study?="Yes"),COUNT(A$2:A131)+1,"")</f>
        <v/>
      </c>
      <c r="B132" s="36"/>
      <c r="C132" s="5" t="s">
        <v>195</v>
      </c>
      <c r="D132" s="52"/>
      <c r="E132" s="52"/>
      <c r="F132" s="36"/>
      <c r="G132" s="37" t="str">
        <f t="shared" si="2"/>
        <v>No</v>
      </c>
      <c r="H132" s="36"/>
      <c r="I132" s="82"/>
    </row>
    <row r="133" spans="1:9" x14ac:dyDescent="0.2">
      <c r="A133" s="87" t="str">
        <f>IF(AND(Sufficient_data="Yes",Include_study?="Yes"),COUNT(A$2:A132)+1,"")</f>
        <v/>
      </c>
      <c r="B133" s="36"/>
      <c r="C133" s="5" t="s">
        <v>195</v>
      </c>
      <c r="D133" s="52"/>
      <c r="E133" s="52"/>
      <c r="F133" s="36"/>
      <c r="G133" s="37" t="str">
        <f t="shared" si="2"/>
        <v>No</v>
      </c>
      <c r="H133" s="36"/>
      <c r="I133" s="82"/>
    </row>
    <row r="134" spans="1:9" x14ac:dyDescent="0.2">
      <c r="A134" s="87" t="str">
        <f>IF(AND(Sufficient_data="Yes",Include_study?="Yes"),COUNT(A$2:A133)+1,"")</f>
        <v/>
      </c>
      <c r="B134" s="36"/>
      <c r="C134" s="5" t="s">
        <v>195</v>
      </c>
      <c r="D134" s="52"/>
      <c r="E134" s="52"/>
      <c r="F134" s="36"/>
      <c r="G134" s="37" t="str">
        <f t="shared" si="2"/>
        <v>No</v>
      </c>
      <c r="H134" s="36"/>
      <c r="I134" s="82"/>
    </row>
    <row r="135" spans="1:9" x14ac:dyDescent="0.2">
      <c r="A135" s="87" t="str">
        <f>IF(AND(Sufficient_data="Yes",Include_study?="Yes"),COUNT(A$2:A134)+1,"")</f>
        <v/>
      </c>
      <c r="B135" s="36"/>
      <c r="C135" s="5" t="s">
        <v>195</v>
      </c>
      <c r="D135" s="52"/>
      <c r="E135" s="52"/>
      <c r="F135" s="36"/>
      <c r="G135" s="37" t="str">
        <f t="shared" si="2"/>
        <v>No</v>
      </c>
      <c r="H135" s="36"/>
      <c r="I135" s="82"/>
    </row>
    <row r="136" spans="1:9" x14ac:dyDescent="0.2">
      <c r="A136" s="87" t="str">
        <f>IF(AND(Sufficient_data="Yes",Include_study?="Yes"),COUNT(A$2:A135)+1,"")</f>
        <v/>
      </c>
      <c r="B136" s="36"/>
      <c r="C136" s="5" t="s">
        <v>195</v>
      </c>
      <c r="D136" s="52"/>
      <c r="E136" s="52"/>
      <c r="F136" s="36"/>
      <c r="G136" s="37" t="str">
        <f t="shared" si="2"/>
        <v>No</v>
      </c>
      <c r="H136" s="36"/>
      <c r="I136" s="82"/>
    </row>
    <row r="137" spans="1:9" x14ac:dyDescent="0.2">
      <c r="A137" s="87" t="str">
        <f>IF(AND(Sufficient_data="Yes",Include_study?="Yes"),COUNT(A$2:A136)+1,"")</f>
        <v/>
      </c>
      <c r="B137" s="36"/>
      <c r="C137" s="5" t="s">
        <v>195</v>
      </c>
      <c r="D137" s="52"/>
      <c r="E137" s="52"/>
      <c r="F137" s="36"/>
      <c r="G137" s="37" t="str">
        <f t="shared" si="2"/>
        <v>No</v>
      </c>
      <c r="H137" s="36"/>
      <c r="I137" s="82"/>
    </row>
    <row r="138" spans="1:9" x14ac:dyDescent="0.2">
      <c r="A138" s="87" t="str">
        <f>IF(AND(Sufficient_data="Yes",Include_study?="Yes"),COUNT(A$2:A137)+1,"")</f>
        <v/>
      </c>
      <c r="B138" s="36"/>
      <c r="C138" s="5" t="s">
        <v>195</v>
      </c>
      <c r="D138" s="52"/>
      <c r="E138" s="52"/>
      <c r="F138" s="36"/>
      <c r="G138" s="37" t="str">
        <f t="shared" si="2"/>
        <v>No</v>
      </c>
      <c r="H138" s="36"/>
      <c r="I138" s="82"/>
    </row>
    <row r="139" spans="1:9" x14ac:dyDescent="0.2">
      <c r="A139" s="87" t="str">
        <f>IF(AND(Sufficient_data="Yes",Include_study?="Yes"),COUNT(A$2:A138)+1,"")</f>
        <v/>
      </c>
      <c r="B139" s="36"/>
      <c r="C139" s="5" t="s">
        <v>195</v>
      </c>
      <c r="D139" s="52"/>
      <c r="E139" s="52"/>
      <c r="F139" s="36"/>
      <c r="G139" s="37" t="str">
        <f t="shared" si="2"/>
        <v>No</v>
      </c>
      <c r="H139" s="36"/>
      <c r="I139" s="82"/>
    </row>
    <row r="140" spans="1:9" x14ac:dyDescent="0.2">
      <c r="A140" s="87" t="str">
        <f>IF(AND(Sufficient_data="Yes",Include_study?="Yes"),COUNT(A$2:A139)+1,"")</f>
        <v/>
      </c>
      <c r="B140" s="36"/>
      <c r="C140" s="5" t="s">
        <v>195</v>
      </c>
      <c r="D140" s="52"/>
      <c r="E140" s="52"/>
      <c r="F140" s="36"/>
      <c r="G140" s="37" t="str">
        <f t="shared" si="2"/>
        <v>No</v>
      </c>
      <c r="H140" s="36"/>
      <c r="I140" s="82"/>
    </row>
    <row r="141" spans="1:9" x14ac:dyDescent="0.2">
      <c r="A141" s="87" t="str">
        <f>IF(AND(Sufficient_data="Yes",Include_study?="Yes"),COUNT(A$2:A140)+1,"")</f>
        <v/>
      </c>
      <c r="B141" s="36"/>
      <c r="C141" s="5" t="s">
        <v>195</v>
      </c>
      <c r="D141" s="52"/>
      <c r="E141" s="52"/>
      <c r="F141" s="36"/>
      <c r="G141" s="37" t="str">
        <f t="shared" si="2"/>
        <v>No</v>
      </c>
      <c r="H141" s="36"/>
      <c r="I141" s="82"/>
    </row>
    <row r="142" spans="1:9" x14ac:dyDescent="0.2">
      <c r="A142" s="87" t="str">
        <f>IF(AND(Sufficient_data="Yes",Include_study?="Yes"),COUNT(A$2:A141)+1,"")</f>
        <v/>
      </c>
      <c r="B142" s="36"/>
      <c r="C142" s="5" t="s">
        <v>195</v>
      </c>
      <c r="D142" s="52"/>
      <c r="E142" s="52"/>
      <c r="F142" s="36"/>
      <c r="G142" s="37" t="str">
        <f t="shared" si="2"/>
        <v>No</v>
      </c>
      <c r="H142" s="36"/>
      <c r="I142" s="82"/>
    </row>
    <row r="143" spans="1:9" x14ac:dyDescent="0.2">
      <c r="A143" s="87" t="str">
        <f>IF(AND(Sufficient_data="Yes",Include_study?="Yes"),COUNT(A$2:A142)+1,"")</f>
        <v/>
      </c>
      <c r="B143" s="36"/>
      <c r="C143" s="5" t="s">
        <v>195</v>
      </c>
      <c r="D143" s="52"/>
      <c r="E143" s="52"/>
      <c r="F143" s="36"/>
      <c r="G143" s="37" t="str">
        <f t="shared" si="2"/>
        <v>No</v>
      </c>
      <c r="H143" s="36"/>
      <c r="I143" s="82"/>
    </row>
    <row r="144" spans="1:9" x14ac:dyDescent="0.2">
      <c r="A144" s="87" t="str">
        <f>IF(AND(Sufficient_data="Yes",Include_study?="Yes"),COUNT(A$2:A143)+1,"")</f>
        <v/>
      </c>
      <c r="B144" s="36"/>
      <c r="C144" s="5" t="s">
        <v>195</v>
      </c>
      <c r="D144" s="52"/>
      <c r="E144" s="52"/>
      <c r="F144" s="36"/>
      <c r="G144" s="37" t="str">
        <f t="shared" si="2"/>
        <v>No</v>
      </c>
      <c r="H144" s="36"/>
      <c r="I144" s="82"/>
    </row>
    <row r="145" spans="1:9" x14ac:dyDescent="0.2">
      <c r="A145" s="87" t="str">
        <f>IF(AND(Sufficient_data="Yes",Include_study?="Yes"),COUNT(A$2:A144)+1,"")</f>
        <v/>
      </c>
      <c r="B145" s="36"/>
      <c r="C145" s="5" t="s">
        <v>195</v>
      </c>
      <c r="D145" s="52"/>
      <c r="E145" s="52"/>
      <c r="F145" s="36"/>
      <c r="G145" s="37" t="str">
        <f t="shared" si="2"/>
        <v>No</v>
      </c>
      <c r="H145" s="36"/>
      <c r="I145" s="82"/>
    </row>
    <row r="146" spans="1:9" x14ac:dyDescent="0.2">
      <c r="A146" s="87" t="str">
        <f>IF(AND(Sufficient_data="Yes",Include_study?="Yes"),COUNT(A$2:A145)+1,"")</f>
        <v/>
      </c>
      <c r="B146" s="36"/>
      <c r="C146" s="5" t="s">
        <v>195</v>
      </c>
      <c r="D146" s="52"/>
      <c r="E146" s="52"/>
      <c r="F146" s="36"/>
      <c r="G146" s="37" t="str">
        <f t="shared" si="2"/>
        <v>No</v>
      </c>
      <c r="H146" s="36"/>
      <c r="I146" s="82"/>
    </row>
    <row r="147" spans="1:9" x14ac:dyDescent="0.2">
      <c r="A147" s="87" t="str">
        <f>IF(AND(Sufficient_data="Yes",Include_study?="Yes"),COUNT(A$2:A146)+1,"")</f>
        <v/>
      </c>
      <c r="B147" s="36"/>
      <c r="C147" s="5" t="s">
        <v>195</v>
      </c>
      <c r="D147" s="52"/>
      <c r="E147" s="52"/>
      <c r="F147" s="36"/>
      <c r="G147" s="37" t="str">
        <f t="shared" si="2"/>
        <v>No</v>
      </c>
      <c r="H147" s="36"/>
      <c r="I147" s="82"/>
    </row>
    <row r="148" spans="1:9" x14ac:dyDescent="0.2">
      <c r="A148" s="87" t="str">
        <f>IF(AND(Sufficient_data="Yes",Include_study?="Yes"),COUNT(A$2:A147)+1,"")</f>
        <v/>
      </c>
      <c r="B148" s="36"/>
      <c r="C148" s="5" t="s">
        <v>195</v>
      </c>
      <c r="D148" s="52"/>
      <c r="E148" s="52"/>
      <c r="F148" s="36"/>
      <c r="G148" s="37" t="str">
        <f t="shared" si="2"/>
        <v>No</v>
      </c>
      <c r="H148" s="36"/>
      <c r="I148" s="82"/>
    </row>
    <row r="149" spans="1:9" x14ac:dyDescent="0.2">
      <c r="A149" s="87" t="str">
        <f>IF(AND(Sufficient_data="Yes",Include_study?="Yes"),COUNT(A$2:A148)+1,"")</f>
        <v/>
      </c>
      <c r="B149" s="36"/>
      <c r="C149" s="5" t="s">
        <v>195</v>
      </c>
      <c r="D149" s="52"/>
      <c r="E149" s="52"/>
      <c r="F149" s="36"/>
      <c r="G149" s="37" t="str">
        <f t="shared" si="2"/>
        <v>No</v>
      </c>
      <c r="H149" s="36"/>
      <c r="I149" s="82"/>
    </row>
    <row r="150" spans="1:9" x14ac:dyDescent="0.2">
      <c r="A150" s="87" t="str">
        <f>IF(AND(Sufficient_data="Yes",Include_study?="Yes"),COUNT(A$2:A149)+1,"")</f>
        <v/>
      </c>
      <c r="B150" s="36"/>
      <c r="C150" s="5" t="s">
        <v>195</v>
      </c>
      <c r="D150" s="52"/>
      <c r="E150" s="52"/>
      <c r="F150" s="36"/>
      <c r="G150" s="37" t="str">
        <f t="shared" si="2"/>
        <v>No</v>
      </c>
      <c r="H150" s="36"/>
      <c r="I150" s="82"/>
    </row>
    <row r="151" spans="1:9" x14ac:dyDescent="0.2">
      <c r="A151" s="87" t="str">
        <f>IF(AND(Sufficient_data="Yes",Include_study?="Yes"),COUNT(A$2:A150)+1,"")</f>
        <v/>
      </c>
      <c r="B151" s="36"/>
      <c r="C151" s="5" t="s">
        <v>195</v>
      </c>
      <c r="D151" s="52"/>
      <c r="E151" s="52"/>
      <c r="F151" s="36"/>
      <c r="G151" s="37" t="str">
        <f t="shared" si="2"/>
        <v>No</v>
      </c>
      <c r="H151" s="36"/>
      <c r="I151" s="82"/>
    </row>
    <row r="152" spans="1:9" x14ac:dyDescent="0.2">
      <c r="A152" s="87" t="str">
        <f>IF(AND(Sufficient_data="Yes",Include_study?="Yes"),COUNT(A$2:A151)+1,"")</f>
        <v/>
      </c>
      <c r="B152" s="36"/>
      <c r="C152" s="5" t="s">
        <v>195</v>
      </c>
      <c r="D152" s="52"/>
      <c r="E152" s="52"/>
      <c r="F152" s="36"/>
      <c r="G152" s="37" t="str">
        <f t="shared" si="2"/>
        <v>No</v>
      </c>
      <c r="H152" s="36"/>
      <c r="I152" s="82"/>
    </row>
    <row r="153" spans="1:9" x14ac:dyDescent="0.2">
      <c r="A153" s="87" t="str">
        <f>IF(AND(Sufficient_data="Yes",Include_study?="Yes"),COUNT(A$2:A152)+1,"")</f>
        <v/>
      </c>
      <c r="B153" s="36"/>
      <c r="C153" s="5" t="s">
        <v>195</v>
      </c>
      <c r="D153" s="52"/>
      <c r="E153" s="52"/>
      <c r="F153" s="36"/>
      <c r="G153" s="37" t="str">
        <f t="shared" si="2"/>
        <v>No</v>
      </c>
      <c r="H153" s="36"/>
      <c r="I153" s="82"/>
    </row>
    <row r="154" spans="1:9" x14ac:dyDescent="0.2">
      <c r="A154" s="87" t="str">
        <f>IF(AND(Sufficient_data="Yes",Include_study?="Yes"),COUNT(A$2:A153)+1,"")</f>
        <v/>
      </c>
      <c r="B154" s="36"/>
      <c r="C154" s="5" t="s">
        <v>195</v>
      </c>
      <c r="D154" s="52"/>
      <c r="E154" s="52"/>
      <c r="F154" s="36"/>
      <c r="G154" s="37" t="str">
        <f t="shared" si="2"/>
        <v>No</v>
      </c>
      <c r="H154" s="36"/>
      <c r="I154" s="82"/>
    </row>
    <row r="155" spans="1:9" x14ac:dyDescent="0.2">
      <c r="A155" s="87" t="str">
        <f>IF(AND(Sufficient_data="Yes",Include_study?="Yes"),COUNT(A$2:A154)+1,"")</f>
        <v/>
      </c>
      <c r="B155" s="36"/>
      <c r="C155" s="5" t="s">
        <v>195</v>
      </c>
      <c r="D155" s="52"/>
      <c r="E155" s="52"/>
      <c r="F155" s="36"/>
      <c r="G155" s="37" t="str">
        <f t="shared" si="2"/>
        <v>No</v>
      </c>
      <c r="H155" s="36"/>
      <c r="I155" s="82"/>
    </row>
    <row r="156" spans="1:9" x14ac:dyDescent="0.2">
      <c r="A156" s="87" t="str">
        <f>IF(AND(Sufficient_data="Yes",Include_study?="Yes"),COUNT(A$2:A155)+1,"")</f>
        <v/>
      </c>
      <c r="B156" s="36"/>
      <c r="C156" s="5" t="s">
        <v>195</v>
      </c>
      <c r="D156" s="52"/>
      <c r="E156" s="52"/>
      <c r="F156" s="36"/>
      <c r="G156" s="37" t="str">
        <f t="shared" si="2"/>
        <v>No</v>
      </c>
      <c r="H156" s="36"/>
      <c r="I156" s="82"/>
    </row>
    <row r="157" spans="1:9" x14ac:dyDescent="0.2">
      <c r="A157" s="87" t="str">
        <f>IF(AND(Sufficient_data="Yes",Include_study?="Yes"),COUNT(A$2:A156)+1,"")</f>
        <v/>
      </c>
      <c r="B157" s="36"/>
      <c r="C157" s="5" t="s">
        <v>195</v>
      </c>
      <c r="D157" s="52"/>
      <c r="E157" s="52"/>
      <c r="F157" s="36"/>
      <c r="G157" s="37" t="str">
        <f t="shared" si="2"/>
        <v>No</v>
      </c>
      <c r="H157" s="36"/>
      <c r="I157" s="82"/>
    </row>
    <row r="158" spans="1:9" x14ac:dyDescent="0.2">
      <c r="A158" s="87" t="str">
        <f>IF(AND(Sufficient_data="Yes",Include_study?="Yes"),COUNT(A$2:A157)+1,"")</f>
        <v/>
      </c>
      <c r="B158" s="36"/>
      <c r="C158" s="5" t="s">
        <v>195</v>
      </c>
      <c r="D158" s="52"/>
      <c r="E158" s="52"/>
      <c r="F158" s="36"/>
      <c r="G158" s="37" t="str">
        <f t="shared" si="2"/>
        <v>No</v>
      </c>
      <c r="H158" s="36"/>
      <c r="I158" s="82"/>
    </row>
    <row r="159" spans="1:9" x14ac:dyDescent="0.2">
      <c r="A159" s="87" t="str">
        <f>IF(AND(Sufficient_data="Yes",Include_study?="Yes"),COUNT(A$2:A158)+1,"")</f>
        <v/>
      </c>
      <c r="B159" s="36"/>
      <c r="C159" s="5" t="s">
        <v>195</v>
      </c>
      <c r="D159" s="52"/>
      <c r="E159" s="52"/>
      <c r="F159" s="36"/>
      <c r="G159" s="37" t="str">
        <f t="shared" si="2"/>
        <v>No</v>
      </c>
      <c r="H159" s="36"/>
      <c r="I159" s="82"/>
    </row>
    <row r="160" spans="1:9" x14ac:dyDescent="0.2">
      <c r="A160" s="87" t="str">
        <f>IF(AND(Sufficient_data="Yes",Include_study?="Yes"),COUNT(A$2:A159)+1,"")</f>
        <v/>
      </c>
      <c r="B160" s="36"/>
      <c r="C160" s="5" t="s">
        <v>195</v>
      </c>
      <c r="D160" s="52"/>
      <c r="E160" s="52"/>
      <c r="F160" s="36"/>
      <c r="G160" s="37" t="str">
        <f t="shared" si="2"/>
        <v>No</v>
      </c>
      <c r="H160" s="36"/>
      <c r="I160" s="82"/>
    </row>
    <row r="161" spans="1:9" x14ac:dyDescent="0.2">
      <c r="A161" s="87" t="str">
        <f>IF(AND(Sufficient_data="Yes",Include_study?="Yes"),COUNT(A$2:A160)+1,"")</f>
        <v/>
      </c>
      <c r="B161" s="36"/>
      <c r="C161" s="5" t="s">
        <v>195</v>
      </c>
      <c r="D161" s="52"/>
      <c r="E161" s="52"/>
      <c r="F161" s="36"/>
      <c r="G161" s="37" t="str">
        <f t="shared" si="2"/>
        <v>No</v>
      </c>
      <c r="H161" s="36"/>
      <c r="I161" s="82"/>
    </row>
    <row r="162" spans="1:9" x14ac:dyDescent="0.2">
      <c r="A162" s="87" t="str">
        <f>IF(AND(Sufficient_data="Yes",Include_study?="Yes"),COUNT(A$2:A161)+1,"")</f>
        <v/>
      </c>
      <c r="B162" s="36"/>
      <c r="C162" s="5" t="s">
        <v>195</v>
      </c>
      <c r="D162" s="52"/>
      <c r="E162" s="52"/>
      <c r="F162" s="36"/>
      <c r="G162" s="37" t="str">
        <f t="shared" si="2"/>
        <v>No</v>
      </c>
      <c r="H162" s="36"/>
      <c r="I162" s="82"/>
    </row>
    <row r="163" spans="1:9" x14ac:dyDescent="0.2">
      <c r="A163" s="87" t="str">
        <f>IF(AND(Sufficient_data="Yes",Include_study?="Yes"),COUNT(A$2:A162)+1,"")</f>
        <v/>
      </c>
      <c r="B163" s="36"/>
      <c r="C163" s="5" t="s">
        <v>195</v>
      </c>
      <c r="D163" s="52"/>
      <c r="E163" s="52"/>
      <c r="F163" s="36"/>
      <c r="G163" s="37" t="str">
        <f t="shared" si="2"/>
        <v>No</v>
      </c>
      <c r="H163" s="36"/>
      <c r="I163" s="82"/>
    </row>
    <row r="164" spans="1:9" x14ac:dyDescent="0.2">
      <c r="A164" s="87" t="str">
        <f>IF(AND(Sufficient_data="Yes",Include_study?="Yes"),COUNT(A$2:A163)+1,"")</f>
        <v/>
      </c>
      <c r="B164" s="36"/>
      <c r="C164" s="5" t="s">
        <v>195</v>
      </c>
      <c r="D164" s="52"/>
      <c r="E164" s="52"/>
      <c r="F164" s="36"/>
      <c r="G164" s="37" t="str">
        <f t="shared" si="2"/>
        <v>No</v>
      </c>
      <c r="H164" s="36"/>
      <c r="I164" s="82"/>
    </row>
    <row r="165" spans="1:9" x14ac:dyDescent="0.2">
      <c r="A165" s="87" t="str">
        <f>IF(AND(Sufficient_data="Yes",Include_study?="Yes"),COUNT(A$2:A164)+1,"")</f>
        <v/>
      </c>
      <c r="B165" s="36"/>
      <c r="C165" s="5" t="s">
        <v>195</v>
      </c>
      <c r="D165" s="52"/>
      <c r="E165" s="52"/>
      <c r="F165" s="36"/>
      <c r="G165" s="37" t="str">
        <f t="shared" si="2"/>
        <v>No</v>
      </c>
      <c r="H165" s="36"/>
      <c r="I165" s="82"/>
    </row>
    <row r="166" spans="1:9" x14ac:dyDescent="0.2">
      <c r="A166" s="87" t="str">
        <f>IF(AND(Sufficient_data="Yes",Include_study?="Yes"),COUNT(A$2:A165)+1,"")</f>
        <v/>
      </c>
      <c r="B166" s="36"/>
      <c r="C166" s="5" t="s">
        <v>195</v>
      </c>
      <c r="D166" s="52"/>
      <c r="E166" s="52"/>
      <c r="F166" s="36"/>
      <c r="G166" s="37" t="str">
        <f t="shared" si="2"/>
        <v>No</v>
      </c>
      <c r="H166" s="36"/>
      <c r="I166" s="82"/>
    </row>
    <row r="167" spans="1:9" x14ac:dyDescent="0.2">
      <c r="A167" s="87" t="str">
        <f>IF(AND(Sufficient_data="Yes",Include_study?="Yes"),COUNT(A$2:A166)+1,"")</f>
        <v/>
      </c>
      <c r="B167" s="36"/>
      <c r="C167" s="5" t="s">
        <v>195</v>
      </c>
      <c r="D167" s="52"/>
      <c r="E167" s="52"/>
      <c r="F167" s="36"/>
      <c r="G167" s="37" t="str">
        <f t="shared" ref="G167:G201" si="3">IF(AND(Effect_size&lt;&gt;"",Standard_error&lt;&gt;""),"Yes","No")</f>
        <v>No</v>
      </c>
      <c r="H167" s="36"/>
      <c r="I167" s="82"/>
    </row>
    <row r="168" spans="1:9" x14ac:dyDescent="0.2">
      <c r="A168" s="87" t="str">
        <f>IF(AND(Sufficient_data="Yes",Include_study?="Yes"),COUNT(A$2:A167)+1,"")</f>
        <v/>
      </c>
      <c r="B168" s="36"/>
      <c r="C168" s="5" t="s">
        <v>195</v>
      </c>
      <c r="D168" s="52"/>
      <c r="E168" s="52"/>
      <c r="F168" s="36"/>
      <c r="G168" s="37" t="str">
        <f t="shared" si="3"/>
        <v>No</v>
      </c>
      <c r="H168" s="36"/>
      <c r="I168" s="82"/>
    </row>
    <row r="169" spans="1:9" x14ac:dyDescent="0.2">
      <c r="A169" s="87" t="str">
        <f>IF(AND(Sufficient_data="Yes",Include_study?="Yes"),COUNT(A$2:A168)+1,"")</f>
        <v/>
      </c>
      <c r="B169" s="36"/>
      <c r="C169" s="5" t="s">
        <v>195</v>
      </c>
      <c r="D169" s="52"/>
      <c r="E169" s="52"/>
      <c r="F169" s="36"/>
      <c r="G169" s="37" t="str">
        <f t="shared" si="3"/>
        <v>No</v>
      </c>
      <c r="H169" s="36"/>
      <c r="I169" s="82"/>
    </row>
    <row r="170" spans="1:9" x14ac:dyDescent="0.2">
      <c r="A170" s="87" t="str">
        <f>IF(AND(Sufficient_data="Yes",Include_study?="Yes"),COUNT(A$2:A169)+1,"")</f>
        <v/>
      </c>
      <c r="B170" s="36"/>
      <c r="C170" s="5" t="s">
        <v>195</v>
      </c>
      <c r="D170" s="52"/>
      <c r="E170" s="52"/>
      <c r="F170" s="36"/>
      <c r="G170" s="37" t="str">
        <f t="shared" si="3"/>
        <v>No</v>
      </c>
      <c r="H170" s="36"/>
      <c r="I170" s="82"/>
    </row>
    <row r="171" spans="1:9" x14ac:dyDescent="0.2">
      <c r="A171" s="87" t="str">
        <f>IF(AND(Sufficient_data="Yes",Include_study?="Yes"),COUNT(A$2:A170)+1,"")</f>
        <v/>
      </c>
      <c r="B171" s="36"/>
      <c r="C171" s="5" t="s">
        <v>195</v>
      </c>
      <c r="D171" s="52"/>
      <c r="E171" s="52"/>
      <c r="F171" s="36"/>
      <c r="G171" s="37" t="str">
        <f t="shared" si="3"/>
        <v>No</v>
      </c>
      <c r="H171" s="36"/>
      <c r="I171" s="82"/>
    </row>
    <row r="172" spans="1:9" x14ac:dyDescent="0.2">
      <c r="A172" s="87" t="str">
        <f>IF(AND(Sufficient_data="Yes",Include_study?="Yes"),COUNT(A$2:A171)+1,"")</f>
        <v/>
      </c>
      <c r="B172" s="36"/>
      <c r="C172" s="5" t="s">
        <v>195</v>
      </c>
      <c r="D172" s="52"/>
      <c r="E172" s="52"/>
      <c r="F172" s="36"/>
      <c r="G172" s="37" t="str">
        <f t="shared" si="3"/>
        <v>No</v>
      </c>
      <c r="H172" s="36"/>
      <c r="I172" s="82"/>
    </row>
    <row r="173" spans="1:9" x14ac:dyDescent="0.2">
      <c r="A173" s="87" t="str">
        <f>IF(AND(Sufficient_data="Yes",Include_study?="Yes"),COUNT(A$2:A172)+1,"")</f>
        <v/>
      </c>
      <c r="B173" s="36"/>
      <c r="C173" s="5" t="s">
        <v>195</v>
      </c>
      <c r="D173" s="52"/>
      <c r="E173" s="52"/>
      <c r="F173" s="36"/>
      <c r="G173" s="37" t="str">
        <f t="shared" si="3"/>
        <v>No</v>
      </c>
      <c r="H173" s="36"/>
      <c r="I173" s="82"/>
    </row>
    <row r="174" spans="1:9" x14ac:dyDescent="0.2">
      <c r="A174" s="87" t="str">
        <f>IF(AND(Sufficient_data="Yes",Include_study?="Yes"),COUNT(A$2:A173)+1,"")</f>
        <v/>
      </c>
      <c r="B174" s="36"/>
      <c r="C174" s="5" t="s">
        <v>195</v>
      </c>
      <c r="D174" s="52"/>
      <c r="E174" s="52"/>
      <c r="F174" s="36"/>
      <c r="G174" s="37" t="str">
        <f t="shared" si="3"/>
        <v>No</v>
      </c>
      <c r="H174" s="36"/>
      <c r="I174" s="82"/>
    </row>
    <row r="175" spans="1:9" x14ac:dyDescent="0.2">
      <c r="A175" s="87" t="str">
        <f>IF(AND(Sufficient_data="Yes",Include_study?="Yes"),COUNT(A$2:A174)+1,"")</f>
        <v/>
      </c>
      <c r="B175" s="36"/>
      <c r="C175" s="5" t="s">
        <v>195</v>
      </c>
      <c r="D175" s="52"/>
      <c r="E175" s="52"/>
      <c r="F175" s="36"/>
      <c r="G175" s="37" t="str">
        <f t="shared" si="3"/>
        <v>No</v>
      </c>
      <c r="H175" s="36"/>
      <c r="I175" s="82"/>
    </row>
    <row r="176" spans="1:9" x14ac:dyDescent="0.2">
      <c r="A176" s="87" t="str">
        <f>IF(AND(Sufficient_data="Yes",Include_study?="Yes"),COUNT(A$2:A175)+1,"")</f>
        <v/>
      </c>
      <c r="B176" s="36"/>
      <c r="C176" s="5" t="s">
        <v>195</v>
      </c>
      <c r="D176" s="52"/>
      <c r="E176" s="52"/>
      <c r="F176" s="36"/>
      <c r="G176" s="37" t="str">
        <f t="shared" si="3"/>
        <v>No</v>
      </c>
      <c r="H176" s="36"/>
      <c r="I176" s="82"/>
    </row>
    <row r="177" spans="1:9" x14ac:dyDescent="0.2">
      <c r="A177" s="87" t="str">
        <f>IF(AND(Sufficient_data="Yes",Include_study?="Yes"),COUNT(A$2:A176)+1,"")</f>
        <v/>
      </c>
      <c r="B177" s="36"/>
      <c r="C177" s="5" t="s">
        <v>195</v>
      </c>
      <c r="D177" s="52"/>
      <c r="E177" s="52"/>
      <c r="F177" s="36"/>
      <c r="G177" s="37" t="str">
        <f t="shared" si="3"/>
        <v>No</v>
      </c>
      <c r="H177" s="36"/>
      <c r="I177" s="82"/>
    </row>
    <row r="178" spans="1:9" x14ac:dyDescent="0.2">
      <c r="A178" s="87" t="str">
        <f>IF(AND(Sufficient_data="Yes",Include_study?="Yes"),COUNT(A$2:A177)+1,"")</f>
        <v/>
      </c>
      <c r="B178" s="36"/>
      <c r="C178" s="5" t="s">
        <v>195</v>
      </c>
      <c r="D178" s="52"/>
      <c r="E178" s="52"/>
      <c r="F178" s="36"/>
      <c r="G178" s="37" t="str">
        <f t="shared" si="3"/>
        <v>No</v>
      </c>
      <c r="H178" s="36"/>
      <c r="I178" s="82"/>
    </row>
    <row r="179" spans="1:9" x14ac:dyDescent="0.2">
      <c r="A179" s="87" t="str">
        <f>IF(AND(Sufficient_data="Yes",Include_study?="Yes"),COUNT(A$2:A178)+1,"")</f>
        <v/>
      </c>
      <c r="B179" s="36"/>
      <c r="C179" s="5" t="s">
        <v>195</v>
      </c>
      <c r="D179" s="52"/>
      <c r="E179" s="52"/>
      <c r="F179" s="36"/>
      <c r="G179" s="37" t="str">
        <f t="shared" si="3"/>
        <v>No</v>
      </c>
      <c r="H179" s="36"/>
      <c r="I179" s="82"/>
    </row>
    <row r="180" spans="1:9" x14ac:dyDescent="0.2">
      <c r="A180" s="87" t="str">
        <f>IF(AND(Sufficient_data="Yes",Include_study?="Yes"),COUNT(A$2:A179)+1,"")</f>
        <v/>
      </c>
      <c r="B180" s="36"/>
      <c r="C180" s="5" t="s">
        <v>195</v>
      </c>
      <c r="D180" s="52"/>
      <c r="E180" s="52"/>
      <c r="F180" s="36"/>
      <c r="G180" s="37" t="str">
        <f t="shared" si="3"/>
        <v>No</v>
      </c>
      <c r="H180" s="36"/>
      <c r="I180" s="82"/>
    </row>
    <row r="181" spans="1:9" x14ac:dyDescent="0.2">
      <c r="A181" s="87" t="str">
        <f>IF(AND(Sufficient_data="Yes",Include_study?="Yes"),COUNT(A$2:A180)+1,"")</f>
        <v/>
      </c>
      <c r="B181" s="36"/>
      <c r="C181" s="5" t="s">
        <v>195</v>
      </c>
      <c r="D181" s="52"/>
      <c r="E181" s="52"/>
      <c r="F181" s="36"/>
      <c r="G181" s="37" t="str">
        <f t="shared" si="3"/>
        <v>No</v>
      </c>
      <c r="H181" s="36"/>
      <c r="I181" s="82"/>
    </row>
    <row r="182" spans="1:9" x14ac:dyDescent="0.2">
      <c r="A182" s="87" t="str">
        <f>IF(AND(Sufficient_data="Yes",Include_study?="Yes"),COUNT(A$2:A181)+1,"")</f>
        <v/>
      </c>
      <c r="B182" s="36"/>
      <c r="C182" s="5" t="s">
        <v>195</v>
      </c>
      <c r="D182" s="52"/>
      <c r="E182" s="52"/>
      <c r="F182" s="36"/>
      <c r="G182" s="37" t="str">
        <f t="shared" si="3"/>
        <v>No</v>
      </c>
      <c r="H182" s="36"/>
      <c r="I182" s="82"/>
    </row>
    <row r="183" spans="1:9" x14ac:dyDescent="0.2">
      <c r="A183" s="87" t="str">
        <f>IF(AND(Sufficient_data="Yes",Include_study?="Yes"),COUNT(A$2:A182)+1,"")</f>
        <v/>
      </c>
      <c r="B183" s="36"/>
      <c r="C183" s="5" t="s">
        <v>195</v>
      </c>
      <c r="D183" s="52"/>
      <c r="E183" s="52"/>
      <c r="F183" s="36"/>
      <c r="G183" s="37" t="str">
        <f t="shared" si="3"/>
        <v>No</v>
      </c>
      <c r="H183" s="36"/>
      <c r="I183" s="82"/>
    </row>
    <row r="184" spans="1:9" x14ac:dyDescent="0.2">
      <c r="A184" s="87" t="str">
        <f>IF(AND(Sufficient_data="Yes",Include_study?="Yes"),COUNT(A$2:A183)+1,"")</f>
        <v/>
      </c>
      <c r="B184" s="36"/>
      <c r="C184" s="5" t="s">
        <v>195</v>
      </c>
      <c r="D184" s="52"/>
      <c r="E184" s="52"/>
      <c r="F184" s="36"/>
      <c r="G184" s="37" t="str">
        <f t="shared" si="3"/>
        <v>No</v>
      </c>
      <c r="H184" s="36"/>
      <c r="I184" s="82"/>
    </row>
    <row r="185" spans="1:9" x14ac:dyDescent="0.2">
      <c r="A185" s="87" t="str">
        <f>IF(AND(Sufficient_data="Yes",Include_study?="Yes"),COUNT(A$2:A184)+1,"")</f>
        <v/>
      </c>
      <c r="B185" s="36"/>
      <c r="C185" s="5" t="s">
        <v>195</v>
      </c>
      <c r="D185" s="52"/>
      <c r="E185" s="52"/>
      <c r="F185" s="36"/>
      <c r="G185" s="37" t="str">
        <f t="shared" si="3"/>
        <v>No</v>
      </c>
      <c r="H185" s="36"/>
      <c r="I185" s="82"/>
    </row>
    <row r="186" spans="1:9" x14ac:dyDescent="0.2">
      <c r="A186" s="87" t="str">
        <f>IF(AND(Sufficient_data="Yes",Include_study?="Yes"),COUNT(A$2:A185)+1,"")</f>
        <v/>
      </c>
      <c r="B186" s="36"/>
      <c r="C186" s="5" t="s">
        <v>195</v>
      </c>
      <c r="D186" s="52"/>
      <c r="E186" s="52"/>
      <c r="F186" s="36"/>
      <c r="G186" s="37" t="str">
        <f t="shared" si="3"/>
        <v>No</v>
      </c>
      <c r="H186" s="36"/>
      <c r="I186" s="82"/>
    </row>
    <row r="187" spans="1:9" x14ac:dyDescent="0.2">
      <c r="A187" s="87" t="str">
        <f>IF(AND(Sufficient_data="Yes",Include_study?="Yes"),COUNT(A$2:A186)+1,"")</f>
        <v/>
      </c>
      <c r="B187" s="36"/>
      <c r="C187" s="5" t="s">
        <v>195</v>
      </c>
      <c r="D187" s="52"/>
      <c r="E187" s="52"/>
      <c r="F187" s="36"/>
      <c r="G187" s="37" t="str">
        <f t="shared" si="3"/>
        <v>No</v>
      </c>
      <c r="H187" s="36"/>
      <c r="I187" s="82"/>
    </row>
    <row r="188" spans="1:9" x14ac:dyDescent="0.2">
      <c r="A188" s="87" t="str">
        <f>IF(AND(Sufficient_data="Yes",Include_study?="Yes"),COUNT(A$2:A187)+1,"")</f>
        <v/>
      </c>
      <c r="B188" s="36"/>
      <c r="C188" s="5" t="s">
        <v>195</v>
      </c>
      <c r="D188" s="52"/>
      <c r="E188" s="52"/>
      <c r="F188" s="36"/>
      <c r="G188" s="37" t="str">
        <f t="shared" si="3"/>
        <v>No</v>
      </c>
      <c r="H188" s="36"/>
      <c r="I188" s="82"/>
    </row>
    <row r="189" spans="1:9" x14ac:dyDescent="0.2">
      <c r="A189" s="87" t="str">
        <f>IF(AND(Sufficient_data="Yes",Include_study?="Yes"),COUNT(A$2:A188)+1,"")</f>
        <v/>
      </c>
      <c r="B189" s="36"/>
      <c r="C189" s="5" t="s">
        <v>195</v>
      </c>
      <c r="D189" s="52"/>
      <c r="E189" s="52"/>
      <c r="F189" s="36"/>
      <c r="G189" s="37" t="str">
        <f t="shared" si="3"/>
        <v>No</v>
      </c>
      <c r="H189" s="36"/>
      <c r="I189" s="82"/>
    </row>
    <row r="190" spans="1:9" x14ac:dyDescent="0.2">
      <c r="A190" s="87" t="str">
        <f>IF(AND(Sufficient_data="Yes",Include_study?="Yes"),COUNT(A$2:A189)+1,"")</f>
        <v/>
      </c>
      <c r="B190" s="36"/>
      <c r="C190" s="5" t="s">
        <v>195</v>
      </c>
      <c r="D190" s="52"/>
      <c r="E190" s="52"/>
      <c r="F190" s="36"/>
      <c r="G190" s="37" t="str">
        <f t="shared" si="3"/>
        <v>No</v>
      </c>
      <c r="H190" s="36"/>
      <c r="I190" s="82"/>
    </row>
    <row r="191" spans="1:9" x14ac:dyDescent="0.2">
      <c r="A191" s="87" t="str">
        <f>IF(AND(Sufficient_data="Yes",Include_study?="Yes"),COUNT(A$2:A190)+1,"")</f>
        <v/>
      </c>
      <c r="B191" s="36"/>
      <c r="C191" s="5" t="s">
        <v>195</v>
      </c>
      <c r="D191" s="52"/>
      <c r="E191" s="52"/>
      <c r="F191" s="36"/>
      <c r="G191" s="37" t="str">
        <f t="shared" si="3"/>
        <v>No</v>
      </c>
      <c r="H191" s="36"/>
      <c r="I191" s="82"/>
    </row>
    <row r="192" spans="1:9" x14ac:dyDescent="0.2">
      <c r="A192" s="87" t="str">
        <f>IF(AND(Sufficient_data="Yes",Include_study?="Yes"),COUNT(A$2:A191)+1,"")</f>
        <v/>
      </c>
      <c r="B192" s="36"/>
      <c r="C192" s="5" t="s">
        <v>195</v>
      </c>
      <c r="D192" s="52"/>
      <c r="E192" s="52"/>
      <c r="F192" s="36"/>
      <c r="G192" s="37" t="str">
        <f t="shared" si="3"/>
        <v>No</v>
      </c>
      <c r="H192" s="36"/>
      <c r="I192" s="82"/>
    </row>
    <row r="193" spans="1:9" x14ac:dyDescent="0.2">
      <c r="A193" s="87" t="str">
        <f>IF(AND(Sufficient_data="Yes",Include_study?="Yes"),COUNT(A$2:A192)+1,"")</f>
        <v/>
      </c>
      <c r="B193" s="36"/>
      <c r="C193" s="5" t="s">
        <v>195</v>
      </c>
      <c r="D193" s="52"/>
      <c r="E193" s="52"/>
      <c r="F193" s="36"/>
      <c r="G193" s="37" t="str">
        <f t="shared" si="3"/>
        <v>No</v>
      </c>
      <c r="H193" s="36"/>
      <c r="I193" s="82"/>
    </row>
    <row r="194" spans="1:9" x14ac:dyDescent="0.2">
      <c r="A194" s="87" t="str">
        <f>IF(AND(Sufficient_data="Yes",Include_study?="Yes"),COUNT(A$2:A193)+1,"")</f>
        <v/>
      </c>
      <c r="B194" s="36"/>
      <c r="C194" s="5" t="s">
        <v>195</v>
      </c>
      <c r="D194" s="52"/>
      <c r="E194" s="52"/>
      <c r="F194" s="36"/>
      <c r="G194" s="37" t="str">
        <f t="shared" si="3"/>
        <v>No</v>
      </c>
      <c r="H194" s="36"/>
      <c r="I194" s="82"/>
    </row>
    <row r="195" spans="1:9" x14ac:dyDescent="0.2">
      <c r="A195" s="87" t="str">
        <f>IF(AND(Sufficient_data="Yes",Include_study?="Yes"),COUNT(A$2:A194)+1,"")</f>
        <v/>
      </c>
      <c r="B195" s="36"/>
      <c r="C195" s="5" t="s">
        <v>195</v>
      </c>
      <c r="D195" s="52"/>
      <c r="E195" s="52"/>
      <c r="F195" s="36"/>
      <c r="G195" s="37" t="str">
        <f t="shared" si="3"/>
        <v>No</v>
      </c>
      <c r="H195" s="36"/>
      <c r="I195" s="82"/>
    </row>
    <row r="196" spans="1:9" x14ac:dyDescent="0.2">
      <c r="A196" s="87" t="str">
        <f>IF(AND(Sufficient_data="Yes",Include_study?="Yes"),COUNT(A$2:A195)+1,"")</f>
        <v/>
      </c>
      <c r="B196" s="36"/>
      <c r="C196" s="5" t="s">
        <v>195</v>
      </c>
      <c r="D196" s="52"/>
      <c r="E196" s="52"/>
      <c r="F196" s="36"/>
      <c r="G196" s="37" t="str">
        <f t="shared" si="3"/>
        <v>No</v>
      </c>
      <c r="H196" s="36"/>
      <c r="I196" s="82"/>
    </row>
    <row r="197" spans="1:9" x14ac:dyDescent="0.2">
      <c r="A197" s="87" t="str">
        <f>IF(AND(Sufficient_data="Yes",Include_study?="Yes"),COUNT(A$2:A196)+1,"")</f>
        <v/>
      </c>
      <c r="B197" s="36"/>
      <c r="C197" s="5" t="s">
        <v>195</v>
      </c>
      <c r="D197" s="52"/>
      <c r="E197" s="52"/>
      <c r="F197" s="36"/>
      <c r="G197" s="37" t="str">
        <f t="shared" si="3"/>
        <v>No</v>
      </c>
      <c r="H197" s="36"/>
      <c r="I197" s="82"/>
    </row>
    <row r="198" spans="1:9" x14ac:dyDescent="0.2">
      <c r="A198" s="87" t="str">
        <f>IF(AND(Sufficient_data="Yes",Include_study?="Yes"),COUNT(A$2:A197)+1,"")</f>
        <v/>
      </c>
      <c r="B198" s="36"/>
      <c r="C198" s="5" t="s">
        <v>195</v>
      </c>
      <c r="D198" s="52"/>
      <c r="E198" s="52"/>
      <c r="F198" s="36"/>
      <c r="G198" s="37" t="str">
        <f t="shared" si="3"/>
        <v>No</v>
      </c>
      <c r="H198" s="36"/>
      <c r="I198" s="82"/>
    </row>
    <row r="199" spans="1:9" x14ac:dyDescent="0.2">
      <c r="A199" s="87" t="str">
        <f>IF(AND(Sufficient_data="Yes",Include_study?="Yes"),COUNT(A$2:A198)+1,"")</f>
        <v/>
      </c>
      <c r="B199" s="36"/>
      <c r="C199" s="5" t="s">
        <v>195</v>
      </c>
      <c r="D199" s="52"/>
      <c r="E199" s="52"/>
      <c r="F199" s="36"/>
      <c r="G199" s="37" t="str">
        <f t="shared" si="3"/>
        <v>No</v>
      </c>
      <c r="H199" s="36"/>
      <c r="I199" s="82"/>
    </row>
    <row r="200" spans="1:9" x14ac:dyDescent="0.2">
      <c r="A200" s="87" t="str">
        <f>IF(AND(Sufficient_data="Yes",Include_study?="Yes"),COUNT(A$2:A199)+1,"")</f>
        <v/>
      </c>
      <c r="B200" s="36"/>
      <c r="C200" s="5" t="s">
        <v>195</v>
      </c>
      <c r="D200" s="52"/>
      <c r="E200" s="52"/>
      <c r="F200" s="36"/>
      <c r="G200" s="37" t="str">
        <f t="shared" si="3"/>
        <v>No</v>
      </c>
      <c r="H200" s="36"/>
      <c r="I200" s="82"/>
    </row>
    <row r="201" spans="1:9" x14ac:dyDescent="0.2">
      <c r="A201" s="95" t="str">
        <f>IF(AND(Sufficient_data="Yes",Include_study?="Yes"),COUNT(A$2:A200)+1,"")</f>
        <v/>
      </c>
      <c r="B201" s="83"/>
      <c r="C201" s="5" t="s">
        <v>195</v>
      </c>
      <c r="D201" s="84"/>
      <c r="E201" s="84"/>
      <c r="F201" s="83"/>
      <c r="G201" s="50" t="str">
        <f t="shared" si="3"/>
        <v>No</v>
      </c>
      <c r="H201" s="83"/>
      <c r="I201" s="85"/>
    </row>
  </sheetData>
  <conditionalFormatting sqref="D39:G107 D128:G201 F108:G127">
    <cfRule type="expression" dxfId="14" priority="72">
      <formula>OR(#REF!=#REF!,#REF!=#REF!,#REF!=#REF!,#REF!=#REF!,#REF!=#REF!,#REF!=#REF!,#REF!=#REF!,#REF!=#REF!,#REF!=#REF!)</formula>
    </cfRule>
  </conditionalFormatting>
  <conditionalFormatting sqref="D21:E38 D2:G20">
    <cfRule type="expression" dxfId="13" priority="4">
      <formula>OR(#REF!=#REF!,#REF!=#REF!,#REF!=#REF!,#REF!=#REF!,#REF!=#REF!,#REF!=#REF!,#REF!=#REF!,#REF!=#REF!,#REF!=#REF!)</formula>
    </cfRule>
  </conditionalFormatting>
  <conditionalFormatting sqref="F21:G38">
    <cfRule type="expression" dxfId="12" priority="3">
      <formula>OR(#REF!=#REF!,#REF!=#REF!,#REF!=#REF!,#REF!=#REF!,#REF!=#REF!,#REF!=#REF!,#REF!=#REF!,#REF!=#REF!,#REF!=#REF!)</formula>
    </cfRule>
  </conditionalFormatting>
  <conditionalFormatting sqref="D108:E125">
    <cfRule type="expression" dxfId="11" priority="2">
      <formula>OR(#REF!=#REF!,#REF!=#REF!,#REF!=#REF!,#REF!=#REF!,#REF!=#REF!,#REF!=#REF!,#REF!=#REF!,#REF!=#REF!,#REF!=#REF!)</formula>
    </cfRule>
  </conditionalFormatting>
  <conditionalFormatting sqref="D126:E127">
    <cfRule type="expression" dxfId="10" priority="1">
      <formula>OR(#REF!=#REF!,#REF!=#REF!,#REF!=#REF!,#REF!=#REF!,#REF!=#REF!,#REF!=#REF!,#REF!=#REF!,#REF!=#REF!,#REF!=#REF!)</formula>
    </cfRule>
  </conditionalFormatting>
  <dataValidations count="1">
    <dataValidation type="list" allowBlank="1" showInputMessage="1" showErrorMessage="1" sqref="C2:C201" xr:uid="{00000000-0002-0000-0000-000000000000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1"/>
  <sheetViews>
    <sheetView showGridLines="0" zoomScaleNormal="100" workbookViewId="0">
      <pane ySplit="1" topLeftCell="A2" activePane="bottomLeft" state="frozen"/>
      <selection pane="bottomLeft" activeCell="B26" sqref="B26"/>
    </sheetView>
  </sheetViews>
  <sheetFormatPr defaultRowHeight="12" x14ac:dyDescent="0.2"/>
  <cols>
    <col min="1" max="1" width="22.83203125" bestFit="1" customWidth="1"/>
    <col min="2" max="2" width="22.1640625" bestFit="1" customWidth="1"/>
    <col min="3" max="3" width="3" customWidth="1"/>
    <col min="4" max="4" width="4.1640625" bestFit="1" customWidth="1"/>
    <col min="5" max="5" width="11" bestFit="1" customWidth="1"/>
    <col min="6" max="6" width="9.6640625" bestFit="1" customWidth="1"/>
    <col min="7" max="8" width="12.5" bestFit="1" customWidth="1"/>
    <col min="9" max="9" width="7.1640625" style="49" bestFit="1" customWidth="1"/>
    <col min="10" max="10" width="8.5" style="2" customWidth="1"/>
    <col min="11" max="11" width="23.5" bestFit="1" customWidth="1"/>
    <col min="12" max="12" width="71" customWidth="1"/>
    <col min="13" max="13" width="137.5" customWidth="1"/>
  </cols>
  <sheetData>
    <row r="1" spans="1:11" s="3" customFormat="1" ht="41.25" customHeight="1" x14ac:dyDescent="0.2">
      <c r="A1" s="140" t="s">
        <v>150</v>
      </c>
      <c r="B1" s="140"/>
      <c r="D1" s="7" t="s">
        <v>0</v>
      </c>
      <c r="E1" s="7" t="s">
        <v>7</v>
      </c>
      <c r="F1" s="7" t="s">
        <v>8</v>
      </c>
      <c r="G1" s="7" t="s">
        <v>12</v>
      </c>
      <c r="H1" s="7" t="s">
        <v>13</v>
      </c>
      <c r="I1" s="48" t="s">
        <v>9</v>
      </c>
      <c r="J1" s="7" t="str">
        <f>IF(OR(Sort_By=K5,Sort_By=K6,AND(Sort_By=K7,Meta_analysis_model="Random effects model"),AND(Sort_By=K8,Meta_analysis_model="Fixed effect model")),Sort_By,"")</f>
        <v/>
      </c>
    </row>
    <row r="2" spans="1:11" x14ac:dyDescent="0.2">
      <c r="A2" s="6" t="s">
        <v>120</v>
      </c>
      <c r="B2" s="35" t="s">
        <v>247</v>
      </c>
      <c r="D2" s="86">
        <v>1</v>
      </c>
      <c r="E2" s="8" t="str">
        <f>IF(Number&lt;=COUNT(Weightf),INDEX(Lookup_Table,MATCH(Number,Calculations!C:C,0),3),"")</f>
        <v>aaaa</v>
      </c>
      <c r="F2" s="8">
        <f>IF(Number&lt;=COUNT(Weightf),INDEX(Lookup_Table,MATCH(Number,Calculations!C:C,0),4),"")</f>
        <v>2.2000000000000002</v>
      </c>
      <c r="G2" s="46">
        <f>IF(Number&lt;=COUNT(Weightf),INDEX(Lookup_Table,MATCH(Number,Calculations!C:C,0),9),"")</f>
        <v>1.6996456181810555</v>
      </c>
      <c r="H2" s="46">
        <f>IF(Number&lt;=COUNT(Weightf),INDEX(Lookup_Table,MATCH(Number,Calculations!C:C,0),10),"")</f>
        <v>2.7003543818189448</v>
      </c>
      <c r="I2" s="111">
        <f>IF(Number&lt;=COUNT(Weightf),INDEX(Lookup_Table,MATCH(Number,Calculations!C:C,0),11),"")</f>
        <v>8.2189649039999285E-2</v>
      </c>
      <c r="J2" s="88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2" s="6" t="s">
        <v>28</v>
      </c>
    </row>
    <row r="3" spans="1:11" x14ac:dyDescent="0.2">
      <c r="A3" s="6" t="s">
        <v>19</v>
      </c>
      <c r="B3" s="9">
        <v>0.95</v>
      </c>
      <c r="D3" s="87">
        <v>2</v>
      </c>
      <c r="E3" s="8" t="str">
        <f>IF(Number&lt;=COUNT(Weightf),INDEX(Lookup_Table,MATCH(Number,Calculations!C:C,0),3),"")</f>
        <v>bbbb</v>
      </c>
      <c r="F3" s="8">
        <f>IF(Number&lt;=COUNT(Weightf),INDEX(Lookup_Table,MATCH(Number,Calculations!C:C,0),4),"")</f>
        <v>1.8</v>
      </c>
      <c r="G3" s="46">
        <f>IF(Number&lt;=COUNT(Weightf),INDEX(Lookup_Table,MATCH(Number,Calculations!C:C,0),9),"")</f>
        <v>1.390343028933851</v>
      </c>
      <c r="H3" s="46">
        <f>IF(Number&lt;=COUNT(Weightf),INDEX(Lookup_Table,MATCH(Number,Calculations!C:C,0),10),"")</f>
        <v>2.2096569710661491</v>
      </c>
      <c r="I3" s="111">
        <f>IF(Number&lt;=COUNT(Weightf),INDEX(Lookup_Table,MATCH(Number,Calculations!C:C,0),11),"")</f>
        <v>8.3451769652780311E-2</v>
      </c>
      <c r="J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3" s="6" t="s">
        <v>7</v>
      </c>
    </row>
    <row r="4" spans="1:11" x14ac:dyDescent="0.2">
      <c r="D4" s="87">
        <v>3</v>
      </c>
      <c r="E4" s="8" t="str">
        <f>IF(Number&lt;=COUNT(Weightf),INDEX(Lookup_Table,MATCH(Number,Calculations!C:C,0),3),"")</f>
        <v>cccc</v>
      </c>
      <c r="F4" s="8">
        <f>IF(Number&lt;=COUNT(Weightf),INDEX(Lookup_Table,MATCH(Number,Calculations!C:C,0),4),"")</f>
        <v>1.9</v>
      </c>
      <c r="G4" s="46">
        <f>IF(Number&lt;=COUNT(Weightf),INDEX(Lookup_Table,MATCH(Number,Calculations!C:C,0),9),"")</f>
        <v>1.3673843515920627</v>
      </c>
      <c r="H4" s="46">
        <f>IF(Number&lt;=COUNT(Weightf),INDEX(Lookup_Table,MATCH(Number,Calculations!C:C,0),10),"")</f>
        <v>2.4326156484079373</v>
      </c>
      <c r="I4" s="111">
        <f>IF(Number&lt;=COUNT(Weightf),INDEX(Lookup_Table,MATCH(Number,Calculations!C:C,0),11),"")</f>
        <v>8.1711636937400842E-2</v>
      </c>
      <c r="J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4" s="6" t="s">
        <v>10</v>
      </c>
    </row>
    <row r="5" spans="1:11" x14ac:dyDescent="0.2">
      <c r="A5" s="140" t="s">
        <v>162</v>
      </c>
      <c r="B5" s="140"/>
      <c r="D5" s="87">
        <v>4</v>
      </c>
      <c r="E5" s="8" t="str">
        <f>IF(Number&lt;=COUNT(Weightf),INDEX(Lookup_Table,MATCH(Number,Calculations!C:C,0),3),"")</f>
        <v>dddd</v>
      </c>
      <c r="F5" s="8">
        <f>IF(Number&lt;=COUNT(Weightf),INDEX(Lookup_Table,MATCH(Number,Calculations!C:C,0),4),"")</f>
        <v>2.0499999999999998</v>
      </c>
      <c r="G5" s="46">
        <f>IF(Number&lt;=COUNT(Weightf),INDEX(Lookup_Table,MATCH(Number,Calculations!C:C,0),9),"")</f>
        <v>1.7698187478659255</v>
      </c>
      <c r="H5" s="46">
        <f>IF(Number&lt;=COUNT(Weightf),INDEX(Lookup_Table,MATCH(Number,Calculations!C:C,0),10),"")</f>
        <v>2.3301812521340741</v>
      </c>
      <c r="I5" s="111">
        <f>IF(Number&lt;=COUNT(Weightf),INDEX(Lookup_Table,MATCH(Number,Calculations!C:C,0),11),"")</f>
        <v>8.4873519432803565E-2</v>
      </c>
      <c r="J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5" s="6" t="s">
        <v>23</v>
      </c>
    </row>
    <row r="6" spans="1:11" x14ac:dyDescent="0.2">
      <c r="A6" s="6" t="s">
        <v>21</v>
      </c>
      <c r="B6" s="5" t="s">
        <v>28</v>
      </c>
      <c r="D6" s="87">
        <v>5</v>
      </c>
      <c r="E6" s="8" t="str">
        <f>IF(Number&lt;=COUNT(Weightf),INDEX(Lookup_Table,MATCH(Number,Calculations!C:C,0),3),"")</f>
        <v>eeee</v>
      </c>
      <c r="F6" s="8">
        <f>IF(Number&lt;=COUNT(Weightf),INDEX(Lookup_Table,MATCH(Number,Calculations!C:C,0),4),"")</f>
        <v>0.05</v>
      </c>
      <c r="G6" s="46">
        <f>IF(Number&lt;=COUNT(Weightf),INDEX(Lookup_Table,MATCH(Number,Calculations!C:C,0),9),"")</f>
        <v>-0.35474980205093154</v>
      </c>
      <c r="H6" s="46">
        <f>IF(Number&lt;=COUNT(Weightf),INDEX(Lookup_Table,MATCH(Number,Calculations!C:C,0),10),"")</f>
        <v>0.45474980205093152</v>
      </c>
      <c r="I6" s="111">
        <f>IF(Number&lt;=COUNT(Weightf),INDEX(Lookup_Table,MATCH(Number,Calculations!C:C,0),11),"")</f>
        <v>8.3533215123274301E-2</v>
      </c>
      <c r="J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6" s="6" t="s">
        <v>11</v>
      </c>
    </row>
    <row r="7" spans="1:11" x14ac:dyDescent="0.2">
      <c r="A7" s="6" t="s">
        <v>22</v>
      </c>
      <c r="B7" s="5" t="s">
        <v>217</v>
      </c>
      <c r="D7" s="87">
        <v>6</v>
      </c>
      <c r="E7" s="8" t="str">
        <f>IF(Number&lt;=COUNT(Weightf),INDEX(Lookup_Table,MATCH(Number,Calculations!C:C,0),3),"")</f>
        <v>ffff</v>
      </c>
      <c r="F7" s="8">
        <f>IF(Number&lt;=COUNT(Weightf),INDEX(Lookup_Table,MATCH(Number,Calculations!C:C,0),4),"")</f>
        <v>-0.6</v>
      </c>
      <c r="G7" s="46">
        <f>IF(Number&lt;=COUNT(Weightf),INDEX(Lookup_Table,MATCH(Number,Calculations!C:C,0),9),"")</f>
        <v>-1.024709892312559</v>
      </c>
      <c r="H7" s="46">
        <f>IF(Number&lt;=COUNT(Weightf),INDEX(Lookup_Table,MATCH(Number,Calculations!C:C,0),10),"")</f>
        <v>-0.17529010768744085</v>
      </c>
      <c r="I7" s="111">
        <f>IF(Number&lt;=COUNT(Weightf),INDEX(Lookup_Table,MATCH(Number,Calculations!C:C,0),11),"")</f>
        <v>8.3277876910384949E-2</v>
      </c>
      <c r="J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7" s="6" t="s">
        <v>37</v>
      </c>
    </row>
    <row r="8" spans="1:11" x14ac:dyDescent="0.2">
      <c r="D8" s="87">
        <v>7</v>
      </c>
      <c r="E8" s="8" t="str">
        <f>IF(Number&lt;=COUNT(Weightf),INDEX(Lookup_Table,MATCH(Number,Calculations!C:C,0),3),"")</f>
        <v>gggg</v>
      </c>
      <c r="F8" s="8">
        <f>IF(Number&lt;=COUNT(Weightf),INDEX(Lookup_Table,MATCH(Number,Calculations!C:C,0),4),"")</f>
        <v>2</v>
      </c>
      <c r="G8" s="46">
        <f>IF(Number&lt;=COUNT(Weightf),INDEX(Lookup_Table,MATCH(Number,Calculations!C:C,0),9),"")</f>
        <v>1.5591149692573849</v>
      </c>
      <c r="H8" s="46">
        <f>IF(Number&lt;=COUNT(Weightf),INDEX(Lookup_Table,MATCH(Number,Calculations!C:C,0),10),"")</f>
        <v>2.4408850307426149</v>
      </c>
      <c r="I8" s="111">
        <f>IF(Number&lt;=COUNT(Weightf),INDEX(Lookup_Table,MATCH(Number,Calculations!C:C,0),11),"")</f>
        <v>8.3039013031972322E-2</v>
      </c>
      <c r="J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  <c r="K8" s="6" t="s">
        <v>151</v>
      </c>
    </row>
    <row r="9" spans="1:11" x14ac:dyDescent="0.2">
      <c r="A9" s="140" t="s">
        <v>6</v>
      </c>
      <c r="B9" s="140"/>
      <c r="D9" s="87">
        <v>8</v>
      </c>
      <c r="E9" s="8" t="str">
        <f>IF(Number&lt;=COUNT(Weightf),INDEX(Lookup_Table,MATCH(Number,Calculations!C:C,0),3),"")</f>
        <v>hhhh</v>
      </c>
      <c r="F9" s="8">
        <f>IF(Number&lt;=COUNT(Weightf),INDEX(Lookup_Table,MATCH(Number,Calculations!C:C,0),4),"")</f>
        <v>1.8</v>
      </c>
      <c r="G9" s="46">
        <f>IF(Number&lt;=COUNT(Weightf),INDEX(Lookup_Table,MATCH(Number,Calculations!C:C,0),9),"")</f>
        <v>1.390343028933851</v>
      </c>
      <c r="H9" s="46">
        <f>IF(Number&lt;=COUNT(Weightf),INDEX(Lookup_Table,MATCH(Number,Calculations!C:C,0),10),"")</f>
        <v>2.2096569710661491</v>
      </c>
      <c r="I9" s="111">
        <f>IF(Number&lt;=COUNT(Weightf),INDEX(Lookup_Table,MATCH(Number,Calculations!C:C,0),11),"")</f>
        <v>8.3451769652780311E-2</v>
      </c>
      <c r="J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" spans="1:11" x14ac:dyDescent="0.2">
      <c r="A10" s="6" t="s">
        <v>10</v>
      </c>
      <c r="B10" s="46">
        <f>IF(Meta_analysis_model="Fixed effect model",SUMPRODUCT(Weightf,Effect_size)/SUM(Weightf),SUMPRODUCT(Weightr,Effect_size)/SUM(Weightr))</f>
        <v>1.0663463867771732</v>
      </c>
      <c r="D10" s="87">
        <v>9</v>
      </c>
      <c r="E10" s="8" t="str">
        <f>IF(Number&lt;=COUNT(Weightf),INDEX(Lookup_Table,MATCH(Number,Calculations!C:C,0),3),"")</f>
        <v>iiii</v>
      </c>
      <c r="F10" s="8">
        <f>IF(Number&lt;=COUNT(Weightf),INDEX(Lookup_Table,MATCH(Number,Calculations!C:C,0),4),"")</f>
        <v>0.4</v>
      </c>
      <c r="G10" s="46">
        <f>IF(Number&lt;=COUNT(Weightf),INDEX(Lookup_Table,MATCH(Number,Calculations!C:C,0),9),"")</f>
        <v>-4.5254008212540942E-2</v>
      </c>
      <c r="H10" s="46">
        <f>IF(Number&lt;=COUNT(Weightf),INDEX(Lookup_Table,MATCH(Number,Calculations!C:C,0),10),"")</f>
        <v>0.84525400821254104</v>
      </c>
      <c r="I10" s="111">
        <f>IF(Number&lt;=COUNT(Weightf),INDEX(Lookup_Table,MATCH(Number,Calculations!C:C,0),11),"")</f>
        <v>8.3010670466862002E-2</v>
      </c>
      <c r="J1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" spans="1:11" x14ac:dyDescent="0.2">
      <c r="A11" s="6" t="s">
        <v>11</v>
      </c>
      <c r="B11" s="46">
        <f>IF(Meta_analysis_model="Fixed effect model",1/SQRT(SUM(Weightf)),SQRT(SUMPRODUCT(Weightr,Residual,Residual)/((k_-1)*SUM(Weightr))))</f>
        <v>0.33517201280592807</v>
      </c>
      <c r="D11" s="87">
        <v>10</v>
      </c>
      <c r="E11" s="8" t="str">
        <f>IF(Number&lt;=COUNT(Weightf),INDEX(Lookup_Table,MATCH(Number,Calculations!C:C,0),3),"")</f>
        <v>jjjj</v>
      </c>
      <c r="F11" s="8">
        <f>IF(Number&lt;=COUNT(Weightf),INDEX(Lookup_Table,MATCH(Number,Calculations!C:C,0),4),"")</f>
        <v>2.1</v>
      </c>
      <c r="G11" s="46">
        <f>IF(Number&lt;=COUNT(Weightf),INDEX(Lookup_Table,MATCH(Number,Calculations!C:C,0),9),"")</f>
        <v>1.7838947037366275</v>
      </c>
      <c r="H11" s="46">
        <f>IF(Number&lt;=COUNT(Weightf),INDEX(Lookup_Table,MATCH(Number,Calculations!C:C,0),10),"")</f>
        <v>2.4161052962633724</v>
      </c>
      <c r="I11" s="111">
        <f>IF(Number&lt;=COUNT(Weightf),INDEX(Lookup_Table,MATCH(Number,Calculations!C:C,0),11),"")</f>
        <v>8.4524437174972308E-2</v>
      </c>
      <c r="J1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" spans="1:11" x14ac:dyDescent="0.2">
      <c r="A12" s="6" t="s">
        <v>12</v>
      </c>
      <c r="B12" s="46">
        <f>Combined_Effect_Size-ABS(TINV((1-Confidence_level),k_-1))*SECES</f>
        <v>0.32863776051328097</v>
      </c>
      <c r="D12" s="87">
        <v>11</v>
      </c>
      <c r="E12" s="8" t="str">
        <f>IF(Number&lt;=COUNT(Weightf),INDEX(Lookup_Table,MATCH(Number,Calculations!C:C,0),3),"")</f>
        <v>kkkk</v>
      </c>
      <c r="F12" s="8">
        <f>IF(Number&lt;=COUNT(Weightf),INDEX(Lookup_Table,MATCH(Number,Calculations!C:C,0),4),"")</f>
        <v>-0.4</v>
      </c>
      <c r="G12" s="46">
        <f>IF(Number&lt;=COUNT(Weightf),INDEX(Lookup_Table,MATCH(Number,Calculations!C:C,0),9),"")</f>
        <v>-0.81951368539859382</v>
      </c>
      <c r="H12" s="46">
        <f>IF(Number&lt;=COUNT(Weightf),INDEX(Lookup_Table,MATCH(Number,Calculations!C:C,0),10),"")</f>
        <v>1.9513685398593827E-2</v>
      </c>
      <c r="I12" s="111">
        <f>IF(Number&lt;=COUNT(Weightf),INDEX(Lookup_Table,MATCH(Number,Calculations!C:C,0),11),"")</f>
        <v>8.3346374811775273E-2</v>
      </c>
      <c r="J1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" spans="1:11" x14ac:dyDescent="0.2">
      <c r="A13" s="6" t="s">
        <v>13</v>
      </c>
      <c r="B13" s="46">
        <f>Combined_Effect_Size+ABS(TINV((1-Confidence_level),k_-1))*SECES</f>
        <v>1.8040550130410655</v>
      </c>
      <c r="D13" s="87">
        <v>12</v>
      </c>
      <c r="E13" s="8" t="str">
        <f>IF(Number&lt;=COUNT(Weightf),INDEX(Lookup_Table,MATCH(Number,Calculations!C:C,0),3),"")</f>
        <v>llll</v>
      </c>
      <c r="F13" s="8">
        <f>IF(Number&lt;=COUNT(Weightf),INDEX(Lookup_Table,MATCH(Number,Calculations!C:C,0),4),"")</f>
        <v>-0.5</v>
      </c>
      <c r="G13" s="46">
        <f>IF(Number&lt;=COUNT(Weightf),INDEX(Lookup_Table,MATCH(Number,Calculations!C:C,0),9),"")</f>
        <v>-0.89999709286296081</v>
      </c>
      <c r="H13" s="46">
        <f>IF(Number&lt;=COUNT(Weightf),INDEX(Lookup_Table,MATCH(Number,Calculations!C:C,0),10),"")</f>
        <v>-0.10000290713703924</v>
      </c>
      <c r="I13" s="111">
        <f>IF(Number&lt;=COUNT(Weightf),INDEX(Lookup_Table,MATCH(Number,Calculations!C:C,0),11),"")</f>
        <v>8.3590067764994683E-2</v>
      </c>
      <c r="J1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" spans="1:11" x14ac:dyDescent="0.2">
      <c r="A14" s="6" t="s">
        <v>14</v>
      </c>
      <c r="B14" s="46">
        <f>Combined_Effect_Size-ABS(TINV((1-Confidence_level),k_-1))*SQRT(T2_+SECES^2)</f>
        <v>-1.5551575166056852</v>
      </c>
      <c r="D14" s="87">
        <v>13</v>
      </c>
      <c r="E14" s="8" t="str">
        <f>IF(Number&lt;=COUNT(Weightf),INDEX(Lookup_Table,MATCH(Number,Calculations!C:C,0),3),"")</f>
        <v/>
      </c>
      <c r="F14" s="8" t="str">
        <f>IF(Number&lt;=COUNT(Weightf),INDEX(Lookup_Table,MATCH(Number,Calculations!C:C,0),4),"")</f>
        <v/>
      </c>
      <c r="G14" s="46" t="str">
        <f>IF(Number&lt;=COUNT(Weightf),INDEX(Lookup_Table,MATCH(Number,Calculations!C:C,0),9),"")</f>
        <v/>
      </c>
      <c r="H14" s="46" t="str">
        <f>IF(Number&lt;=COUNT(Weightf),INDEX(Lookup_Table,MATCH(Number,Calculations!C:C,0),10),"")</f>
        <v/>
      </c>
      <c r="I14" s="111" t="str">
        <f>IF(Number&lt;=COUNT(Weightf),INDEX(Lookup_Table,MATCH(Number,Calculations!C:C,0),11),"")</f>
        <v/>
      </c>
      <c r="J1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" spans="1:11" x14ac:dyDescent="0.2">
      <c r="A15" s="6" t="s">
        <v>15</v>
      </c>
      <c r="B15" s="46">
        <f>Combined_Effect_Size+ABS(TINV((1-Confidence_level),k_-1))*SQRT(T2_+SECES^2)</f>
        <v>3.6878502901600316</v>
      </c>
      <c r="D15" s="87">
        <v>14</v>
      </c>
      <c r="E15" s="8" t="str">
        <f>IF(Number&lt;=COUNT(Weightf),INDEX(Lookup_Table,MATCH(Number,Calculations!C:C,0),3),"")</f>
        <v/>
      </c>
      <c r="F15" s="8" t="str">
        <f>IF(Number&lt;=COUNT(Weightf),INDEX(Lookup_Table,MATCH(Number,Calculations!C:C,0),4),"")</f>
        <v/>
      </c>
      <c r="G15" s="46" t="str">
        <f>IF(Number&lt;=COUNT(Weightf),INDEX(Lookup_Table,MATCH(Number,Calculations!C:C,0),9),"")</f>
        <v/>
      </c>
      <c r="H15" s="46" t="str">
        <f>IF(Number&lt;=COUNT(Weightf),INDEX(Lookup_Table,MATCH(Number,Calculations!C:C,0),10),"")</f>
        <v/>
      </c>
      <c r="I15" s="111" t="str">
        <f>IF(Number&lt;=COUNT(Weightf),INDEX(Lookup_Table,MATCH(Number,Calculations!C:C,0),11),"")</f>
        <v/>
      </c>
      <c r="J1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" spans="1:11" x14ac:dyDescent="0.2">
      <c r="A16" s="2"/>
      <c r="B16" s="27"/>
      <c r="D16" s="87">
        <v>15</v>
      </c>
      <c r="E16" s="8" t="str">
        <f>IF(Number&lt;=COUNT(Weightf),INDEX(Lookup_Table,MATCH(Number,Calculations!C:C,0),3),"")</f>
        <v/>
      </c>
      <c r="F16" s="8" t="str">
        <f>IF(Number&lt;=COUNT(Weightf),INDEX(Lookup_Table,MATCH(Number,Calculations!C:C,0),4),"")</f>
        <v/>
      </c>
      <c r="G16" s="46" t="str">
        <f>IF(Number&lt;=COUNT(Weightf),INDEX(Lookup_Table,MATCH(Number,Calculations!C:C,0),9),"")</f>
        <v/>
      </c>
      <c r="H16" s="46" t="str">
        <f>IF(Number&lt;=COUNT(Weightf),INDEX(Lookup_Table,MATCH(Number,Calculations!C:C,0),10),"")</f>
        <v/>
      </c>
      <c r="I16" s="111" t="str">
        <f>IF(Number&lt;=COUNT(Weightf),INDEX(Lookup_Table,MATCH(Number,Calculations!C:C,0),11),"")</f>
        <v/>
      </c>
      <c r="J1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" spans="1:10" x14ac:dyDescent="0.2">
      <c r="A17" s="6" t="s">
        <v>16</v>
      </c>
      <c r="B17" s="46">
        <f>Combined_Effect_Size/SECES</f>
        <v>3.1814899395988983</v>
      </c>
      <c r="D17" s="87">
        <v>16</v>
      </c>
      <c r="E17" s="8" t="str">
        <f>IF(Number&lt;=COUNT(Weightf),INDEX(Lookup_Table,MATCH(Number,Calculations!C:C,0),3),"")</f>
        <v/>
      </c>
      <c r="F17" s="8" t="str">
        <f>IF(Number&lt;=COUNT(Weightf),INDEX(Lookup_Table,MATCH(Number,Calculations!C:C,0),4),"")</f>
        <v/>
      </c>
      <c r="G17" s="46" t="str">
        <f>IF(Number&lt;=COUNT(Weightf),INDEX(Lookup_Table,MATCH(Number,Calculations!C:C,0),9),"")</f>
        <v/>
      </c>
      <c r="H17" s="46" t="str">
        <f>IF(Number&lt;=COUNT(Weightf),INDEX(Lookup_Table,MATCH(Number,Calculations!C:C,0),10),"")</f>
        <v/>
      </c>
      <c r="I17" s="111" t="str">
        <f>IF(Number&lt;=COUNT(Weightf),INDEX(Lookup_Table,MATCH(Number,Calculations!C:C,0),11),"")</f>
        <v/>
      </c>
      <c r="J1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" spans="1:10" x14ac:dyDescent="0.2">
      <c r="A18" s="6" t="s">
        <v>17</v>
      </c>
      <c r="B18" s="32">
        <f>1-NORMSDIST(ABS(Z_value))</f>
        <v>7.3259805817449397E-4</v>
      </c>
      <c r="D18" s="87">
        <v>17</v>
      </c>
      <c r="E18" s="8" t="str">
        <f>IF(Number&lt;=COUNT(Weightf),INDEX(Lookup_Table,MATCH(Number,Calculations!C:C,0),3),"")</f>
        <v/>
      </c>
      <c r="F18" s="8" t="str">
        <f>IF(Number&lt;=COUNT(Weightf),INDEX(Lookup_Table,MATCH(Number,Calculations!C:C,0),4),"")</f>
        <v/>
      </c>
      <c r="G18" s="46" t="str">
        <f>IF(Number&lt;=COUNT(Weightf),INDEX(Lookup_Table,MATCH(Number,Calculations!C:C,0),9),"")</f>
        <v/>
      </c>
      <c r="H18" s="46" t="str">
        <f>IF(Number&lt;=COUNT(Weightf),INDEX(Lookup_Table,MATCH(Number,Calculations!C:C,0),10),"")</f>
        <v/>
      </c>
      <c r="I18" s="111" t="str">
        <f>IF(Number&lt;=COUNT(Weightf),INDEX(Lookup_Table,MATCH(Number,Calculations!C:C,0),11),"")</f>
        <v/>
      </c>
      <c r="J1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" spans="1:10" x14ac:dyDescent="0.2">
      <c r="A19" s="6" t="s">
        <v>18</v>
      </c>
      <c r="B19" s="32">
        <f>2*(1-NORMSDIST(ABS(Z_value)))</f>
        <v>1.4651961163489879E-3</v>
      </c>
      <c r="D19" s="87">
        <v>18</v>
      </c>
      <c r="E19" s="8" t="str">
        <f>IF(Number&lt;=COUNT(Weightf),INDEX(Lookup_Table,MATCH(Number,Calculations!C:C,0),3),"")</f>
        <v/>
      </c>
      <c r="F19" s="8" t="str">
        <f>IF(Number&lt;=COUNT(Weightf),INDEX(Lookup_Table,MATCH(Number,Calculations!C:C,0),4),"")</f>
        <v/>
      </c>
      <c r="G19" s="46" t="str">
        <f>IF(Number&lt;=COUNT(Weightf),INDEX(Lookup_Table,MATCH(Number,Calculations!C:C,0),9),"")</f>
        <v/>
      </c>
      <c r="H19" s="46" t="str">
        <f>IF(Number&lt;=COUNT(Weightf),INDEX(Lookup_Table,MATCH(Number,Calculations!C:C,0),10),"")</f>
        <v/>
      </c>
      <c r="I19" s="111" t="str">
        <f>IF(Number&lt;=COUNT(Weightf),INDEX(Lookup_Table,MATCH(Number,Calculations!C:C,0),11),"")</f>
        <v/>
      </c>
      <c r="J1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0" spans="1:10" x14ac:dyDescent="0.2">
      <c r="A20" s="2"/>
      <c r="B20" s="41"/>
      <c r="D20" s="87">
        <v>19</v>
      </c>
      <c r="E20" s="8" t="str">
        <f>IF(Number&lt;=COUNT(Weightf),INDEX(Lookup_Table,MATCH(Number,Calculations!C:C,0),3),"")</f>
        <v/>
      </c>
      <c r="F20" s="8" t="str">
        <f>IF(Number&lt;=COUNT(Weightf),INDEX(Lookup_Table,MATCH(Number,Calculations!C:C,0),4),"")</f>
        <v/>
      </c>
      <c r="G20" s="46" t="str">
        <f>IF(Number&lt;=COUNT(Weightf),INDEX(Lookup_Table,MATCH(Number,Calculations!C:C,0),9),"")</f>
        <v/>
      </c>
      <c r="H20" s="46" t="str">
        <f>IF(Number&lt;=COUNT(Weightf),INDEX(Lookup_Table,MATCH(Number,Calculations!C:C,0),10),"")</f>
        <v/>
      </c>
      <c r="I20" s="111" t="str">
        <f>IF(Number&lt;=COUNT(Weightf),INDEX(Lookup_Table,MATCH(Number,Calculations!C:C,0),11),"")</f>
        <v/>
      </c>
      <c r="J2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1" spans="1:10" x14ac:dyDescent="0.2">
      <c r="A21" s="4" t="s">
        <v>20</v>
      </c>
      <c r="B21" s="17">
        <f>COUNT(Weightf)</f>
        <v>12</v>
      </c>
      <c r="D21" s="87">
        <v>20</v>
      </c>
      <c r="E21" s="8" t="str">
        <f>IF(Number&lt;=COUNT(Weightf),INDEX(Lookup_Table,MATCH(Number,Calculations!C:C,0),3),"")</f>
        <v/>
      </c>
      <c r="F21" s="8" t="str">
        <f>IF(Number&lt;=COUNT(Weightf),INDEX(Lookup_Table,MATCH(Number,Calculations!C:C,0),4),"")</f>
        <v/>
      </c>
      <c r="G21" s="46" t="str">
        <f>IF(Number&lt;=COUNT(Weightf),INDEX(Lookup_Table,MATCH(Number,Calculations!C:C,0),9),"")</f>
        <v/>
      </c>
      <c r="H21" s="46" t="str">
        <f>IF(Number&lt;=COUNT(Weightf),INDEX(Lookup_Table,MATCH(Number,Calculations!C:C,0),10),"")</f>
        <v/>
      </c>
      <c r="I21" s="111" t="str">
        <f>IF(Number&lt;=COUNT(Weightf),INDEX(Lookup_Table,MATCH(Number,Calculations!C:C,0),11),"")</f>
        <v/>
      </c>
      <c r="J2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2" spans="1:10" x14ac:dyDescent="0.2">
      <c r="A22" s="2"/>
      <c r="B22" s="41"/>
      <c r="D22" s="87">
        <v>21</v>
      </c>
      <c r="E22" s="8" t="str">
        <f>IF(Number&lt;=COUNT(Weightf),INDEX(Lookup_Table,MATCH(Number,Calculations!C:C,0),3),"")</f>
        <v/>
      </c>
      <c r="F22" s="8" t="str">
        <f>IF(Number&lt;=COUNT(Weightf),INDEX(Lookup_Table,MATCH(Number,Calculations!C:C,0),4),"")</f>
        <v/>
      </c>
      <c r="G22" s="46" t="str">
        <f>IF(Number&lt;=COUNT(Weightf),INDEX(Lookup_Table,MATCH(Number,Calculations!C:C,0),9),"")</f>
        <v/>
      </c>
      <c r="H22" s="46" t="str">
        <f>IF(Number&lt;=COUNT(Weightf),INDEX(Lookup_Table,MATCH(Number,Calculations!C:C,0),10),"")</f>
        <v/>
      </c>
      <c r="I22" s="111" t="str">
        <f>IF(Number&lt;=COUNT(Weightf),INDEX(Lookup_Table,MATCH(Number,Calculations!C:C,0),11),"")</f>
        <v/>
      </c>
      <c r="J2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3" spans="1:10" x14ac:dyDescent="0.2">
      <c r="A23" s="140" t="s">
        <v>4</v>
      </c>
      <c r="B23" s="140"/>
      <c r="D23" s="87">
        <v>22</v>
      </c>
      <c r="E23" s="8" t="str">
        <f>IF(Number&lt;=COUNT(Weightf),INDEX(Lookup_Table,MATCH(Number,Calculations!C:C,0),3),"")</f>
        <v/>
      </c>
      <c r="F23" s="8" t="str">
        <f>IF(Number&lt;=COUNT(Weightf),INDEX(Lookup_Table,MATCH(Number,Calculations!C:C,0),4),"")</f>
        <v/>
      </c>
      <c r="G23" s="46" t="str">
        <f>IF(Number&lt;=COUNT(Weightf),INDEX(Lookup_Table,MATCH(Number,Calculations!C:C,0),9),"")</f>
        <v/>
      </c>
      <c r="H23" s="46" t="str">
        <f>IF(Number&lt;=COUNT(Weightf),INDEX(Lookup_Table,MATCH(Number,Calculations!C:C,0),10),"")</f>
        <v/>
      </c>
      <c r="I23" s="111" t="str">
        <f>IF(Number&lt;=COUNT(Weightf),INDEX(Lookup_Table,MATCH(Number,Calculations!C:C,0),11),"")</f>
        <v/>
      </c>
      <c r="J2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4" spans="1:10" x14ac:dyDescent="0.2">
      <c r="A24" s="6" t="s">
        <v>3</v>
      </c>
      <c r="B24" s="46">
        <f>SUMPRODUCT(Weightf,Effect_size,Effect_size)-SUMPRODUCT(Weightf,Effect_size)^2/SUM(Weightf)</f>
        <v>362.76696844040953</v>
      </c>
      <c r="D24" s="87">
        <v>23</v>
      </c>
      <c r="E24" s="8" t="str">
        <f>IF(Number&lt;=COUNT(Weightf),INDEX(Lookup_Table,MATCH(Number,Calculations!C:C,0),3),"")</f>
        <v/>
      </c>
      <c r="F24" s="8" t="str">
        <f>IF(Number&lt;=COUNT(Weightf),INDEX(Lookup_Table,MATCH(Number,Calculations!C:C,0),4),"")</f>
        <v/>
      </c>
      <c r="G24" s="46" t="str">
        <f>IF(Number&lt;=COUNT(Weightf),INDEX(Lookup_Table,MATCH(Number,Calculations!C:C,0),9),"")</f>
        <v/>
      </c>
      <c r="H24" s="46" t="str">
        <f>IF(Number&lt;=COUNT(Weightf),INDEX(Lookup_Table,MATCH(Number,Calculations!C:C,0),10),"")</f>
        <v/>
      </c>
      <c r="I24" s="111" t="str">
        <f>IF(Number&lt;=COUNT(Weightf),INDEX(Lookup_Table,MATCH(Number,Calculations!C:C,0),11),"")</f>
        <v/>
      </c>
      <c r="J2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5" spans="1:10" ht="13.5" x14ac:dyDescent="0.25">
      <c r="A25" s="6" t="s">
        <v>24</v>
      </c>
      <c r="B25" s="32">
        <f>CHIDIST(Q,k_-1)</f>
        <v>4.8065721689848462E-71</v>
      </c>
      <c r="D25" s="87">
        <v>24</v>
      </c>
      <c r="E25" s="8" t="str">
        <f>IF(Number&lt;=COUNT(Weightf),INDEX(Lookup_Table,MATCH(Number,Calculations!C:C,0),3),"")</f>
        <v/>
      </c>
      <c r="F25" s="8" t="str">
        <f>IF(Number&lt;=COUNT(Weightf),INDEX(Lookup_Table,MATCH(Number,Calculations!C:C,0),4),"")</f>
        <v/>
      </c>
      <c r="G25" s="46" t="str">
        <f>IF(Number&lt;=COUNT(Weightf),INDEX(Lookup_Table,MATCH(Number,Calculations!C:C,0),9),"")</f>
        <v/>
      </c>
      <c r="H25" s="46" t="str">
        <f>IF(Number&lt;=COUNT(Weightf),INDEX(Lookup_Table,MATCH(Number,Calculations!C:C,0),10),"")</f>
        <v/>
      </c>
      <c r="I25" s="111" t="str">
        <f>IF(Number&lt;=COUNT(Weightf),INDEX(Lookup_Table,MATCH(Number,Calculations!C:C,0),11),"")</f>
        <v/>
      </c>
      <c r="J2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6" spans="1:10" ht="14.25" x14ac:dyDescent="0.2">
      <c r="A26" s="6" t="s">
        <v>25</v>
      </c>
      <c r="B26" s="11">
        <f>IF(Q-(k_-1)&lt;=0,0,(Q-(k_-1))/Q)</f>
        <v>0.96967750386069973</v>
      </c>
      <c r="D26" s="87">
        <v>25</v>
      </c>
      <c r="E26" s="8" t="str">
        <f>IF(Number&lt;=COUNT(Weightf),INDEX(Lookup_Table,MATCH(Number,Calculations!C:C,0),3),"")</f>
        <v/>
      </c>
      <c r="F26" s="8" t="str">
        <f>IF(Number&lt;=COUNT(Weightf),INDEX(Lookup_Table,MATCH(Number,Calculations!C:C,0),4),"")</f>
        <v/>
      </c>
      <c r="G26" s="46" t="str">
        <f>IF(Number&lt;=COUNT(Weightf),INDEX(Lookup_Table,MATCH(Number,Calculations!C:C,0),9),"")</f>
        <v/>
      </c>
      <c r="H26" s="46" t="str">
        <f>IF(Number&lt;=COUNT(Weightf),INDEX(Lookup_Table,MATCH(Number,Calculations!C:C,0),10),"")</f>
        <v/>
      </c>
      <c r="I26" s="111" t="str">
        <f>IF(Number&lt;=COUNT(Weightf),INDEX(Lookup_Table,MATCH(Number,Calculations!C:C,0),11),"")</f>
        <v/>
      </c>
      <c r="J2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7" spans="1:10" ht="14.25" x14ac:dyDescent="0.2">
      <c r="A27" s="6" t="s">
        <v>26</v>
      </c>
      <c r="B27" s="46">
        <f>IF(Q-(k_-1)&lt;=0,0,(Q-(k_-1))/(SUM(Weightf)-(SUMPRODUCT(Weightf,Weightf)/SUM(Weightf))))</f>
        <v>1.3062820421215051</v>
      </c>
      <c r="D27" s="87">
        <v>26</v>
      </c>
      <c r="E27" s="8" t="str">
        <f>IF(Number&lt;=COUNT(Weightf),INDEX(Lookup_Table,MATCH(Number,Calculations!C:C,0),3),"")</f>
        <v/>
      </c>
      <c r="F27" s="8" t="str">
        <f>IF(Number&lt;=COUNT(Weightf),INDEX(Lookup_Table,MATCH(Number,Calculations!C:C,0),4),"")</f>
        <v/>
      </c>
      <c r="G27" s="46" t="str">
        <f>IF(Number&lt;=COUNT(Weightf),INDEX(Lookup_Table,MATCH(Number,Calculations!C:C,0),9),"")</f>
        <v/>
      </c>
      <c r="H27" s="46" t="str">
        <f>IF(Number&lt;=COUNT(Weightf),INDEX(Lookup_Table,MATCH(Number,Calculations!C:C,0),10),"")</f>
        <v/>
      </c>
      <c r="I27" s="111" t="str">
        <f>IF(Number&lt;=COUNT(Weightf),INDEX(Lookup_Table,MATCH(Number,Calculations!C:C,0),11),"")</f>
        <v/>
      </c>
      <c r="J2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8" spans="1:10" x14ac:dyDescent="0.2">
      <c r="A28" s="6" t="s">
        <v>5</v>
      </c>
      <c r="B28" s="46">
        <f>SQRT(T2_)</f>
        <v>1.1429269627239989</v>
      </c>
      <c r="D28" s="87">
        <v>27</v>
      </c>
      <c r="E28" s="8" t="str">
        <f>IF(Number&lt;=COUNT(Weightf),INDEX(Lookup_Table,MATCH(Number,Calculations!C:C,0),3),"")</f>
        <v/>
      </c>
      <c r="F28" s="8" t="str">
        <f>IF(Number&lt;=COUNT(Weightf),INDEX(Lookup_Table,MATCH(Number,Calculations!C:C,0),4),"")</f>
        <v/>
      </c>
      <c r="G28" s="46" t="str">
        <f>IF(Number&lt;=COUNT(Weightf),INDEX(Lookup_Table,MATCH(Number,Calculations!C:C,0),9),"")</f>
        <v/>
      </c>
      <c r="H28" s="46" t="str">
        <f>IF(Number&lt;=COUNT(Weightf),INDEX(Lookup_Table,MATCH(Number,Calculations!C:C,0),10),"")</f>
        <v/>
      </c>
      <c r="I28" s="111" t="str">
        <f>IF(Number&lt;=COUNT(Weightf),INDEX(Lookup_Table,MATCH(Number,Calculations!C:C,0),11),"")</f>
        <v/>
      </c>
      <c r="J2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9" spans="1:10" x14ac:dyDescent="0.2">
      <c r="A29" s="2"/>
      <c r="B29" s="2"/>
      <c r="D29" s="87">
        <v>28</v>
      </c>
      <c r="E29" s="8" t="str">
        <f>IF(Number&lt;=COUNT(Weightf),INDEX(Lookup_Table,MATCH(Number,Calculations!C:C,0),3),"")</f>
        <v/>
      </c>
      <c r="F29" s="8" t="str">
        <f>IF(Number&lt;=COUNT(Weightf),INDEX(Lookup_Table,MATCH(Number,Calculations!C:C,0),4),"")</f>
        <v/>
      </c>
      <c r="G29" s="46" t="str">
        <f>IF(Number&lt;=COUNT(Weightf),INDEX(Lookup_Table,MATCH(Number,Calculations!C:C,0),9),"")</f>
        <v/>
      </c>
      <c r="H29" s="46" t="str">
        <f>IF(Number&lt;=COUNT(Weightf),INDEX(Lookup_Table,MATCH(Number,Calculations!C:C,0),10),"")</f>
        <v/>
      </c>
      <c r="I29" s="111" t="str">
        <f>IF(Number&lt;=COUNT(Weightf),INDEX(Lookup_Table,MATCH(Number,Calculations!C:C,0),11),"")</f>
        <v/>
      </c>
      <c r="J2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0" spans="1:10" x14ac:dyDescent="0.2">
      <c r="B30" s="41"/>
      <c r="D30" s="87">
        <v>29</v>
      </c>
      <c r="E30" s="8" t="str">
        <f>IF(Number&lt;=COUNT(Weightf),INDEX(Lookup_Table,MATCH(Number,Calculations!C:C,0),3),"")</f>
        <v/>
      </c>
      <c r="F30" s="8" t="str">
        <f>IF(Number&lt;=COUNT(Weightf),INDEX(Lookup_Table,MATCH(Number,Calculations!C:C,0),4),"")</f>
        <v/>
      </c>
      <c r="G30" s="46" t="str">
        <f>IF(Number&lt;=COUNT(Weightf),INDEX(Lookup_Table,MATCH(Number,Calculations!C:C,0),9),"")</f>
        <v/>
      </c>
      <c r="H30" s="46" t="str">
        <f>IF(Number&lt;=COUNT(Weightf),INDEX(Lookup_Table,MATCH(Number,Calculations!C:C,0),10),"")</f>
        <v/>
      </c>
      <c r="I30" s="111" t="str">
        <f>IF(Number&lt;=COUNT(Weightf),INDEX(Lookup_Table,MATCH(Number,Calculations!C:C,0),11),"")</f>
        <v/>
      </c>
      <c r="J3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1" spans="1:10" x14ac:dyDescent="0.2">
      <c r="D31" s="87">
        <v>30</v>
      </c>
      <c r="E31" s="8" t="str">
        <f>IF(Number&lt;=COUNT(Weightf),INDEX(Lookup_Table,MATCH(Number,Calculations!C:C,0),3),"")</f>
        <v/>
      </c>
      <c r="F31" s="8" t="str">
        <f>IF(Number&lt;=COUNT(Weightf),INDEX(Lookup_Table,MATCH(Number,Calculations!C:C,0),4),"")</f>
        <v/>
      </c>
      <c r="G31" s="46" t="str">
        <f>IF(Number&lt;=COUNT(Weightf),INDEX(Lookup_Table,MATCH(Number,Calculations!C:C,0),9),"")</f>
        <v/>
      </c>
      <c r="H31" s="46" t="str">
        <f>IF(Number&lt;=COUNT(Weightf),INDEX(Lookup_Table,MATCH(Number,Calculations!C:C,0),10),"")</f>
        <v/>
      </c>
      <c r="I31" s="111" t="str">
        <f>IF(Number&lt;=COUNT(Weightf),INDEX(Lookup_Table,MATCH(Number,Calculations!C:C,0),11),"")</f>
        <v/>
      </c>
      <c r="J3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2" spans="1:10" x14ac:dyDescent="0.2">
      <c r="D32" s="87">
        <v>31</v>
      </c>
      <c r="E32" s="8" t="str">
        <f>IF(Number&lt;=COUNT(Weightf),INDEX(Lookup_Table,MATCH(Number,Calculations!C:C,0),3),"")</f>
        <v/>
      </c>
      <c r="F32" s="8" t="str">
        <f>IF(Number&lt;=COUNT(Weightf),INDEX(Lookup_Table,MATCH(Number,Calculations!C:C,0),4),"")</f>
        <v/>
      </c>
      <c r="G32" s="46" t="str">
        <f>IF(Number&lt;=COUNT(Weightf),INDEX(Lookup_Table,MATCH(Number,Calculations!C:C,0),9),"")</f>
        <v/>
      </c>
      <c r="H32" s="46" t="str">
        <f>IF(Number&lt;=COUNT(Weightf),INDEX(Lookup_Table,MATCH(Number,Calculations!C:C,0),10),"")</f>
        <v/>
      </c>
      <c r="I32" s="111" t="str">
        <f>IF(Number&lt;=COUNT(Weightf),INDEX(Lookup_Table,MATCH(Number,Calculations!C:C,0),11),"")</f>
        <v/>
      </c>
      <c r="J3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3" spans="2:10" x14ac:dyDescent="0.2">
      <c r="D33" s="87">
        <v>32</v>
      </c>
      <c r="E33" s="8" t="str">
        <f>IF(Number&lt;=COUNT(Weightf),INDEX(Lookup_Table,MATCH(Number,Calculations!C:C,0),3),"")</f>
        <v/>
      </c>
      <c r="F33" s="8" t="str">
        <f>IF(Number&lt;=COUNT(Weightf),INDEX(Lookup_Table,MATCH(Number,Calculations!C:C,0),4),"")</f>
        <v/>
      </c>
      <c r="G33" s="46" t="str">
        <f>IF(Number&lt;=COUNT(Weightf),INDEX(Lookup_Table,MATCH(Number,Calculations!C:C,0),9),"")</f>
        <v/>
      </c>
      <c r="H33" s="46" t="str">
        <f>IF(Number&lt;=COUNT(Weightf),INDEX(Lookup_Table,MATCH(Number,Calculations!C:C,0),10),"")</f>
        <v/>
      </c>
      <c r="I33" s="111" t="str">
        <f>IF(Number&lt;=COUNT(Weightf),INDEX(Lookup_Table,MATCH(Number,Calculations!C:C,0),11),"")</f>
        <v/>
      </c>
      <c r="J3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4" spans="2:10" x14ac:dyDescent="0.2">
      <c r="D34" s="87">
        <v>33</v>
      </c>
      <c r="E34" s="8" t="str">
        <f>IF(Number&lt;=COUNT(Weightf),INDEX(Lookup_Table,MATCH(Number,Calculations!C:C,0),3),"")</f>
        <v/>
      </c>
      <c r="F34" s="8" t="str">
        <f>IF(Number&lt;=COUNT(Weightf),INDEX(Lookup_Table,MATCH(Number,Calculations!C:C,0),4),"")</f>
        <v/>
      </c>
      <c r="G34" s="46" t="str">
        <f>IF(Number&lt;=COUNT(Weightf),INDEX(Lookup_Table,MATCH(Number,Calculations!C:C,0),9),"")</f>
        <v/>
      </c>
      <c r="H34" s="46" t="str">
        <f>IF(Number&lt;=COUNT(Weightf),INDEX(Lookup_Table,MATCH(Number,Calculations!C:C,0),10),"")</f>
        <v/>
      </c>
      <c r="I34" s="111" t="str">
        <f>IF(Number&lt;=COUNT(Weightf),INDEX(Lookup_Table,MATCH(Number,Calculations!C:C,0),11),"")</f>
        <v/>
      </c>
      <c r="J3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5" spans="2:10" x14ac:dyDescent="0.2">
      <c r="D35" s="87">
        <v>34</v>
      </c>
      <c r="E35" s="8" t="str">
        <f>IF(Number&lt;=COUNT(Weightf),INDEX(Lookup_Table,MATCH(Number,Calculations!C:C,0),3),"")</f>
        <v/>
      </c>
      <c r="F35" s="8" t="str">
        <f>IF(Number&lt;=COUNT(Weightf),INDEX(Lookup_Table,MATCH(Number,Calculations!C:C,0),4),"")</f>
        <v/>
      </c>
      <c r="G35" s="46" t="str">
        <f>IF(Number&lt;=COUNT(Weightf),INDEX(Lookup_Table,MATCH(Number,Calculations!C:C,0),9),"")</f>
        <v/>
      </c>
      <c r="H35" s="46" t="str">
        <f>IF(Number&lt;=COUNT(Weightf),INDEX(Lookup_Table,MATCH(Number,Calculations!C:C,0),10),"")</f>
        <v/>
      </c>
      <c r="I35" s="111" t="str">
        <f>IF(Number&lt;=COUNT(Weightf),INDEX(Lookup_Table,MATCH(Number,Calculations!C:C,0),11),"")</f>
        <v/>
      </c>
      <c r="J3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6" spans="2:10" x14ac:dyDescent="0.2">
      <c r="B36" s="41"/>
      <c r="D36" s="87">
        <v>35</v>
      </c>
      <c r="E36" s="8" t="str">
        <f>IF(Number&lt;=COUNT(Weightf),INDEX(Lookup_Table,MATCH(Number,Calculations!C:C,0),3),"")</f>
        <v/>
      </c>
      <c r="F36" s="8" t="str">
        <f>IF(Number&lt;=COUNT(Weightf),INDEX(Lookup_Table,MATCH(Number,Calculations!C:C,0),4),"")</f>
        <v/>
      </c>
      <c r="G36" s="46" t="str">
        <f>IF(Number&lt;=COUNT(Weightf),INDEX(Lookup_Table,MATCH(Number,Calculations!C:C,0),9),"")</f>
        <v/>
      </c>
      <c r="H36" s="46" t="str">
        <f>IF(Number&lt;=COUNT(Weightf),INDEX(Lookup_Table,MATCH(Number,Calculations!C:C,0),10),"")</f>
        <v/>
      </c>
      <c r="I36" s="111" t="str">
        <f>IF(Number&lt;=COUNT(Weightf),INDEX(Lookup_Table,MATCH(Number,Calculations!C:C,0),11),"")</f>
        <v/>
      </c>
      <c r="J3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7" spans="2:10" x14ac:dyDescent="0.2">
      <c r="D37" s="87">
        <v>36</v>
      </c>
      <c r="E37" s="8" t="str">
        <f>IF(Number&lt;=COUNT(Weightf),INDEX(Lookup_Table,MATCH(Number,Calculations!C:C,0),3),"")</f>
        <v/>
      </c>
      <c r="F37" s="8" t="str">
        <f>IF(Number&lt;=COUNT(Weightf),INDEX(Lookup_Table,MATCH(Number,Calculations!C:C,0),4),"")</f>
        <v/>
      </c>
      <c r="G37" s="46" t="str">
        <f>IF(Number&lt;=COUNT(Weightf),INDEX(Lookup_Table,MATCH(Number,Calculations!C:C,0),9),"")</f>
        <v/>
      </c>
      <c r="H37" s="46" t="str">
        <f>IF(Number&lt;=COUNT(Weightf),INDEX(Lookup_Table,MATCH(Number,Calculations!C:C,0),10),"")</f>
        <v/>
      </c>
      <c r="I37" s="111" t="str">
        <f>IF(Number&lt;=COUNT(Weightf),INDEX(Lookup_Table,MATCH(Number,Calculations!C:C,0),11),"")</f>
        <v/>
      </c>
      <c r="J3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8" spans="2:10" x14ac:dyDescent="0.2">
      <c r="D38" s="87">
        <v>37</v>
      </c>
      <c r="E38" s="8" t="str">
        <f>IF(Number&lt;=COUNT(Weightf),INDEX(Lookup_Table,MATCH(Number,Calculations!C:C,0),3),"")</f>
        <v/>
      </c>
      <c r="F38" s="8" t="str">
        <f>IF(Number&lt;=COUNT(Weightf),INDEX(Lookup_Table,MATCH(Number,Calculations!C:C,0),4),"")</f>
        <v/>
      </c>
      <c r="G38" s="46" t="str">
        <f>IF(Number&lt;=COUNT(Weightf),INDEX(Lookup_Table,MATCH(Number,Calculations!C:C,0),9),"")</f>
        <v/>
      </c>
      <c r="H38" s="46" t="str">
        <f>IF(Number&lt;=COUNT(Weightf),INDEX(Lookup_Table,MATCH(Number,Calculations!C:C,0),10),"")</f>
        <v/>
      </c>
      <c r="I38" s="111" t="str">
        <f>IF(Number&lt;=COUNT(Weightf),INDEX(Lookup_Table,MATCH(Number,Calculations!C:C,0),11),"")</f>
        <v/>
      </c>
      <c r="J3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39" spans="2:10" x14ac:dyDescent="0.2">
      <c r="D39" s="87">
        <v>38</v>
      </c>
      <c r="E39" s="8" t="str">
        <f>IF(Number&lt;=COUNT(Weightf),INDEX(Lookup_Table,MATCH(Number,Calculations!C:C,0),3),"")</f>
        <v/>
      </c>
      <c r="F39" s="8" t="str">
        <f>IF(Number&lt;=COUNT(Weightf),INDEX(Lookup_Table,MATCH(Number,Calculations!C:C,0),4),"")</f>
        <v/>
      </c>
      <c r="G39" s="46" t="str">
        <f>IF(Number&lt;=COUNT(Weightf),INDEX(Lookup_Table,MATCH(Number,Calculations!C:C,0),9),"")</f>
        <v/>
      </c>
      <c r="H39" s="46" t="str">
        <f>IF(Number&lt;=COUNT(Weightf),INDEX(Lookup_Table,MATCH(Number,Calculations!C:C,0),10),"")</f>
        <v/>
      </c>
      <c r="I39" s="111" t="str">
        <f>IF(Number&lt;=COUNT(Weightf),INDEX(Lookup_Table,MATCH(Number,Calculations!C:C,0),11),"")</f>
        <v/>
      </c>
      <c r="J3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0" spans="2:10" x14ac:dyDescent="0.2">
      <c r="D40" s="87">
        <v>39</v>
      </c>
      <c r="E40" s="8" t="str">
        <f>IF(Number&lt;=COUNT(Weightf),INDEX(Lookup_Table,MATCH(Number,Calculations!C:C,0),3),"")</f>
        <v/>
      </c>
      <c r="F40" s="8" t="str">
        <f>IF(Number&lt;=COUNT(Weightf),INDEX(Lookup_Table,MATCH(Number,Calculations!C:C,0),4),"")</f>
        <v/>
      </c>
      <c r="G40" s="46" t="str">
        <f>IF(Number&lt;=COUNT(Weightf),INDEX(Lookup_Table,MATCH(Number,Calculations!C:C,0),9),"")</f>
        <v/>
      </c>
      <c r="H40" s="46" t="str">
        <f>IF(Number&lt;=COUNT(Weightf),INDEX(Lookup_Table,MATCH(Number,Calculations!C:C,0),10),"")</f>
        <v/>
      </c>
      <c r="I40" s="111" t="str">
        <f>IF(Number&lt;=COUNT(Weightf),INDEX(Lookup_Table,MATCH(Number,Calculations!C:C,0),11),"")</f>
        <v/>
      </c>
      <c r="J4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1" spans="2:10" x14ac:dyDescent="0.2">
      <c r="D41" s="87">
        <v>40</v>
      </c>
      <c r="E41" s="8" t="str">
        <f>IF(Number&lt;=COUNT(Weightf),INDEX(Lookup_Table,MATCH(Number,Calculations!C:C,0),3),"")</f>
        <v/>
      </c>
      <c r="F41" s="8" t="str">
        <f>IF(Number&lt;=COUNT(Weightf),INDEX(Lookup_Table,MATCH(Number,Calculations!C:C,0),4),"")</f>
        <v/>
      </c>
      <c r="G41" s="46" t="str">
        <f>IF(Number&lt;=COUNT(Weightf),INDEX(Lookup_Table,MATCH(Number,Calculations!C:C,0),9),"")</f>
        <v/>
      </c>
      <c r="H41" s="46" t="str">
        <f>IF(Number&lt;=COUNT(Weightf),INDEX(Lookup_Table,MATCH(Number,Calculations!C:C,0),10),"")</f>
        <v/>
      </c>
      <c r="I41" s="11" t="str">
        <f>IF(Number&lt;=COUNT(Weightf),INDEX(Lookup_Table,MATCH(Number,Calculations!C:C,0),11),"")</f>
        <v/>
      </c>
      <c r="J4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2" spans="2:10" x14ac:dyDescent="0.2">
      <c r="D42" s="87">
        <v>41</v>
      </c>
      <c r="E42" s="8" t="str">
        <f>IF(Number&lt;=COUNT(Weightf),INDEX(Lookup_Table,MATCH(Number,Calculations!C:C,0),3),"")</f>
        <v/>
      </c>
      <c r="F42" s="8" t="str">
        <f>IF(Number&lt;=COUNT(Weightf),INDEX(Lookup_Table,MATCH(Number,Calculations!C:C,0),4),"")</f>
        <v/>
      </c>
      <c r="G42" s="46" t="str">
        <f>IF(Number&lt;=COUNT(Weightf),INDEX(Lookup_Table,MATCH(Number,Calculations!C:C,0),9),"")</f>
        <v/>
      </c>
      <c r="H42" s="46" t="str">
        <f>IF(Number&lt;=COUNT(Weightf),INDEX(Lookup_Table,MATCH(Number,Calculations!C:C,0),10),"")</f>
        <v/>
      </c>
      <c r="I42" s="11" t="str">
        <f>IF(Number&lt;=COUNT(Weightf),INDEX(Lookup_Table,MATCH(Number,Calculations!C:C,0),11),"")</f>
        <v/>
      </c>
      <c r="J4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3" spans="2:10" x14ac:dyDescent="0.2">
      <c r="D43" s="87">
        <v>42</v>
      </c>
      <c r="E43" s="8" t="str">
        <f>IF(Number&lt;=COUNT(Weightf),INDEX(Lookup_Table,MATCH(Number,Calculations!C:C,0),3),"")</f>
        <v/>
      </c>
      <c r="F43" s="8" t="str">
        <f>IF(Number&lt;=COUNT(Weightf),INDEX(Lookup_Table,MATCH(Number,Calculations!C:C,0),4),"")</f>
        <v/>
      </c>
      <c r="G43" s="46" t="str">
        <f>IF(Number&lt;=COUNT(Weightf),INDEX(Lookup_Table,MATCH(Number,Calculations!C:C,0),9),"")</f>
        <v/>
      </c>
      <c r="H43" s="46" t="str">
        <f>IF(Number&lt;=COUNT(Weightf),INDEX(Lookup_Table,MATCH(Number,Calculations!C:C,0),10),"")</f>
        <v/>
      </c>
      <c r="I43" s="11" t="str">
        <f>IF(Number&lt;=COUNT(Weightf),INDEX(Lookup_Table,MATCH(Number,Calculations!C:C,0),11),"")</f>
        <v/>
      </c>
      <c r="J4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4" spans="2:10" x14ac:dyDescent="0.2">
      <c r="D44" s="87">
        <v>43</v>
      </c>
      <c r="E44" s="8" t="str">
        <f>IF(Number&lt;=COUNT(Weightf),INDEX(Lookup_Table,MATCH(Number,Calculations!C:C,0),3),"")</f>
        <v/>
      </c>
      <c r="F44" s="8" t="str">
        <f>IF(Number&lt;=COUNT(Weightf),INDEX(Lookup_Table,MATCH(Number,Calculations!C:C,0),4),"")</f>
        <v/>
      </c>
      <c r="G44" s="46" t="str">
        <f>IF(Number&lt;=COUNT(Weightf),INDEX(Lookup_Table,MATCH(Number,Calculations!C:C,0),9),"")</f>
        <v/>
      </c>
      <c r="H44" s="46" t="str">
        <f>IF(Number&lt;=COUNT(Weightf),INDEX(Lookup_Table,MATCH(Number,Calculations!C:C,0),10),"")</f>
        <v/>
      </c>
      <c r="I44" s="11" t="str">
        <f>IF(Number&lt;=COUNT(Weightf),INDEX(Lookup_Table,MATCH(Number,Calculations!C:C,0),11),"")</f>
        <v/>
      </c>
      <c r="J4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5" spans="2:10" x14ac:dyDescent="0.2">
      <c r="D45" s="87">
        <v>44</v>
      </c>
      <c r="E45" s="8" t="str">
        <f>IF(Number&lt;=COUNT(Weightf),INDEX(Lookup_Table,MATCH(Number,Calculations!C:C,0),3),"")</f>
        <v/>
      </c>
      <c r="F45" s="8" t="str">
        <f>IF(Number&lt;=COUNT(Weightf),INDEX(Lookup_Table,MATCH(Number,Calculations!C:C,0),4),"")</f>
        <v/>
      </c>
      <c r="G45" s="46" t="str">
        <f>IF(Number&lt;=COUNT(Weightf),INDEX(Lookup_Table,MATCH(Number,Calculations!C:C,0),9),"")</f>
        <v/>
      </c>
      <c r="H45" s="46" t="str">
        <f>IF(Number&lt;=COUNT(Weightf),INDEX(Lookup_Table,MATCH(Number,Calculations!C:C,0),10),"")</f>
        <v/>
      </c>
      <c r="I45" s="11" t="str">
        <f>IF(Number&lt;=COUNT(Weightf),INDEX(Lookup_Table,MATCH(Number,Calculations!C:C,0),11),"")</f>
        <v/>
      </c>
      <c r="J4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6" spans="2:10" x14ac:dyDescent="0.2">
      <c r="D46" s="87">
        <v>45</v>
      </c>
      <c r="E46" s="8" t="str">
        <f>IF(Number&lt;=COUNT(Weightf),INDEX(Lookup_Table,MATCH(Number,Calculations!C:C,0),3),"")</f>
        <v/>
      </c>
      <c r="F46" s="8" t="str">
        <f>IF(Number&lt;=COUNT(Weightf),INDEX(Lookup_Table,MATCH(Number,Calculations!C:C,0),4),"")</f>
        <v/>
      </c>
      <c r="G46" s="46" t="str">
        <f>IF(Number&lt;=COUNT(Weightf),INDEX(Lookup_Table,MATCH(Number,Calculations!C:C,0),9),"")</f>
        <v/>
      </c>
      <c r="H46" s="46" t="str">
        <f>IF(Number&lt;=COUNT(Weightf),INDEX(Lookup_Table,MATCH(Number,Calculations!C:C,0),10),"")</f>
        <v/>
      </c>
      <c r="I46" s="11" t="str">
        <f>IF(Number&lt;=COUNT(Weightf),INDEX(Lookup_Table,MATCH(Number,Calculations!C:C,0),11),"")</f>
        <v/>
      </c>
      <c r="J4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7" spans="2:10" x14ac:dyDescent="0.2">
      <c r="D47" s="87">
        <v>46</v>
      </c>
      <c r="E47" s="8" t="str">
        <f>IF(Number&lt;=COUNT(Weightf),INDEX(Lookup_Table,MATCH(Number,Calculations!C:C,0),3),"")</f>
        <v/>
      </c>
      <c r="F47" s="8" t="str">
        <f>IF(Number&lt;=COUNT(Weightf),INDEX(Lookup_Table,MATCH(Number,Calculations!C:C,0),4),"")</f>
        <v/>
      </c>
      <c r="G47" s="46" t="str">
        <f>IF(Number&lt;=COUNT(Weightf),INDEX(Lookup_Table,MATCH(Number,Calculations!C:C,0),9),"")</f>
        <v/>
      </c>
      <c r="H47" s="46" t="str">
        <f>IF(Number&lt;=COUNT(Weightf),INDEX(Lookup_Table,MATCH(Number,Calculations!C:C,0),10),"")</f>
        <v/>
      </c>
      <c r="I47" s="11" t="str">
        <f>IF(Number&lt;=COUNT(Weightf),INDEX(Lookup_Table,MATCH(Number,Calculations!C:C,0),11),"")</f>
        <v/>
      </c>
      <c r="J4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8" spans="2:10" x14ac:dyDescent="0.2">
      <c r="D48" s="87">
        <v>47</v>
      </c>
      <c r="E48" s="8" t="str">
        <f>IF(Number&lt;=COUNT(Weightf),INDEX(Lookup_Table,MATCH(Number,Calculations!C:C,0),3),"")</f>
        <v/>
      </c>
      <c r="F48" s="8" t="str">
        <f>IF(Number&lt;=COUNT(Weightf),INDEX(Lookup_Table,MATCH(Number,Calculations!C:C,0),4),"")</f>
        <v/>
      </c>
      <c r="G48" s="46" t="str">
        <f>IF(Number&lt;=COUNT(Weightf),INDEX(Lookup_Table,MATCH(Number,Calculations!C:C,0),9),"")</f>
        <v/>
      </c>
      <c r="H48" s="46" t="str">
        <f>IF(Number&lt;=COUNT(Weightf),INDEX(Lookup_Table,MATCH(Number,Calculations!C:C,0),10),"")</f>
        <v/>
      </c>
      <c r="I48" s="11" t="str">
        <f>IF(Number&lt;=COUNT(Weightf),INDEX(Lookup_Table,MATCH(Number,Calculations!C:C,0),11),"")</f>
        <v/>
      </c>
      <c r="J4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49" spans="4:10" x14ac:dyDescent="0.2">
      <c r="D49" s="87">
        <v>48</v>
      </c>
      <c r="E49" s="8" t="str">
        <f>IF(Number&lt;=COUNT(Weightf),INDEX(Lookup_Table,MATCH(Number,Calculations!C:C,0),3),"")</f>
        <v/>
      </c>
      <c r="F49" s="8" t="str">
        <f>IF(Number&lt;=COUNT(Weightf),INDEX(Lookup_Table,MATCH(Number,Calculations!C:C,0),4),"")</f>
        <v/>
      </c>
      <c r="G49" s="46" t="str">
        <f>IF(Number&lt;=COUNT(Weightf),INDEX(Lookup_Table,MATCH(Number,Calculations!C:C,0),9),"")</f>
        <v/>
      </c>
      <c r="H49" s="46" t="str">
        <f>IF(Number&lt;=COUNT(Weightf),INDEX(Lookup_Table,MATCH(Number,Calculations!C:C,0),10),"")</f>
        <v/>
      </c>
      <c r="I49" s="11" t="str">
        <f>IF(Number&lt;=COUNT(Weightf),INDEX(Lookup_Table,MATCH(Number,Calculations!C:C,0),11),"")</f>
        <v/>
      </c>
      <c r="J4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0" spans="4:10" x14ac:dyDescent="0.2">
      <c r="D50" s="87">
        <v>49</v>
      </c>
      <c r="E50" s="8" t="str">
        <f>IF(Number&lt;=COUNT(Weightf),INDEX(Lookup_Table,MATCH(Number,Calculations!C:C,0),3),"")</f>
        <v/>
      </c>
      <c r="F50" s="8" t="str">
        <f>IF(Number&lt;=COUNT(Weightf),INDEX(Lookup_Table,MATCH(Number,Calculations!C:C,0),4),"")</f>
        <v/>
      </c>
      <c r="G50" s="46" t="str">
        <f>IF(Number&lt;=COUNT(Weightf),INDEX(Lookup_Table,MATCH(Number,Calculations!C:C,0),9),"")</f>
        <v/>
      </c>
      <c r="H50" s="46" t="str">
        <f>IF(Number&lt;=COUNT(Weightf),INDEX(Lookup_Table,MATCH(Number,Calculations!C:C,0),10),"")</f>
        <v/>
      </c>
      <c r="I50" s="11" t="str">
        <f>IF(Number&lt;=COUNT(Weightf),INDEX(Lookup_Table,MATCH(Number,Calculations!C:C,0),11),"")</f>
        <v/>
      </c>
      <c r="J5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1" spans="4:10" s="34" customFormat="1" x14ac:dyDescent="0.2">
      <c r="D51" s="87">
        <v>50</v>
      </c>
      <c r="E51" s="8" t="str">
        <f>IF(Number&lt;=COUNT(Weightf),INDEX(Lookup_Table,MATCH(Number,Calculations!C:C,0),3),"")</f>
        <v/>
      </c>
      <c r="F51" s="8" t="str">
        <f>IF(Number&lt;=COUNT(Weightf),INDEX(Lookup_Table,MATCH(Number,Calculations!C:C,0),4),"")</f>
        <v/>
      </c>
      <c r="G51" s="46" t="str">
        <f>IF(Number&lt;=COUNT(Weightf),INDEX(Lookup_Table,MATCH(Number,Calculations!C:C,0),9),"")</f>
        <v/>
      </c>
      <c r="H51" s="46" t="str">
        <f>IF(Number&lt;=COUNT(Weightf),INDEX(Lookup_Table,MATCH(Number,Calculations!C:C,0),10),"")</f>
        <v/>
      </c>
      <c r="I51" s="11" t="str">
        <f>IF(Number&lt;=COUNT(Weightf),INDEX(Lookup_Table,MATCH(Number,Calculations!C:C,0),11),"")</f>
        <v/>
      </c>
      <c r="J5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2" spans="4:10" s="34" customFormat="1" x14ac:dyDescent="0.2">
      <c r="D52" s="87">
        <v>51</v>
      </c>
      <c r="E52" s="8" t="str">
        <f>IF(Number&lt;=COUNT(Weightf),INDEX(Lookup_Table,MATCH(Number,Calculations!C:C,0),3),"")</f>
        <v/>
      </c>
      <c r="F52" s="8" t="str">
        <f>IF(Number&lt;=COUNT(Weightf),INDEX(Lookup_Table,MATCH(Number,Calculations!C:C,0),4),"")</f>
        <v/>
      </c>
      <c r="G52" s="46" t="str">
        <f>IF(Number&lt;=COUNT(Weightf),INDEX(Lookup_Table,MATCH(Number,Calculations!C:C,0),9),"")</f>
        <v/>
      </c>
      <c r="H52" s="46" t="str">
        <f>IF(Number&lt;=COUNT(Weightf),INDEX(Lookup_Table,MATCH(Number,Calculations!C:C,0),10),"")</f>
        <v/>
      </c>
      <c r="I52" s="11" t="str">
        <f>IF(Number&lt;=COUNT(Weightf),INDEX(Lookup_Table,MATCH(Number,Calculations!C:C,0),11),"")</f>
        <v/>
      </c>
      <c r="J5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3" spans="4:10" x14ac:dyDescent="0.2">
      <c r="D53" s="87">
        <v>52</v>
      </c>
      <c r="E53" s="8" t="str">
        <f>IF(Number&lt;=COUNT(Weightf),INDEX(Lookup_Table,MATCH(Number,Calculations!C:C,0),3),"")</f>
        <v/>
      </c>
      <c r="F53" s="8" t="str">
        <f>IF(Number&lt;=COUNT(Weightf),INDEX(Lookup_Table,MATCH(Number,Calculations!C:C,0),4),"")</f>
        <v/>
      </c>
      <c r="G53" s="46" t="str">
        <f>IF(Number&lt;=COUNT(Weightf),INDEX(Lookup_Table,MATCH(Number,Calculations!C:C,0),9),"")</f>
        <v/>
      </c>
      <c r="H53" s="46" t="str">
        <f>IF(Number&lt;=COUNT(Weightf),INDEX(Lookup_Table,MATCH(Number,Calculations!C:C,0),10),"")</f>
        <v/>
      </c>
      <c r="I53" s="11" t="str">
        <f>IF(Number&lt;=COUNT(Weightf),INDEX(Lookup_Table,MATCH(Number,Calculations!C:C,0),11),"")</f>
        <v/>
      </c>
      <c r="J5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4" spans="4:10" x14ac:dyDescent="0.2">
      <c r="D54" s="87">
        <v>53</v>
      </c>
      <c r="E54" s="8" t="str">
        <f>IF(Number&lt;=COUNT(Weightf),INDEX(Lookup_Table,MATCH(Number,Calculations!C:C,0),3),"")</f>
        <v/>
      </c>
      <c r="F54" s="8" t="str">
        <f>IF(Number&lt;=COUNT(Weightf),INDEX(Lookup_Table,MATCH(Number,Calculations!C:C,0),4),"")</f>
        <v/>
      </c>
      <c r="G54" s="46" t="str">
        <f>IF(Number&lt;=COUNT(Weightf),INDEX(Lookup_Table,MATCH(Number,Calculations!C:C,0),9),"")</f>
        <v/>
      </c>
      <c r="H54" s="46" t="str">
        <f>IF(Number&lt;=COUNT(Weightf),INDEX(Lookup_Table,MATCH(Number,Calculations!C:C,0),10),"")</f>
        <v/>
      </c>
      <c r="I54" s="11" t="str">
        <f>IF(Number&lt;=COUNT(Weightf),INDEX(Lookup_Table,MATCH(Number,Calculations!C:C,0),11),"")</f>
        <v/>
      </c>
      <c r="J5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5" spans="4:10" x14ac:dyDescent="0.2">
      <c r="D55" s="87">
        <v>54</v>
      </c>
      <c r="E55" s="8" t="str">
        <f>IF(Number&lt;=COUNT(Weightf),INDEX(Lookup_Table,MATCH(Number,Calculations!C:C,0),3),"")</f>
        <v/>
      </c>
      <c r="F55" s="8" t="str">
        <f>IF(Number&lt;=COUNT(Weightf),INDEX(Lookup_Table,MATCH(Number,Calculations!C:C,0),4),"")</f>
        <v/>
      </c>
      <c r="G55" s="46" t="str">
        <f>IF(Number&lt;=COUNT(Weightf),INDEX(Lookup_Table,MATCH(Number,Calculations!C:C,0),9),"")</f>
        <v/>
      </c>
      <c r="H55" s="46" t="str">
        <f>IF(Number&lt;=COUNT(Weightf),INDEX(Lookup_Table,MATCH(Number,Calculations!C:C,0),10),"")</f>
        <v/>
      </c>
      <c r="I55" s="11" t="str">
        <f>IF(Number&lt;=COUNT(Weightf),INDEX(Lookup_Table,MATCH(Number,Calculations!C:C,0),11),"")</f>
        <v/>
      </c>
      <c r="J5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6" spans="4:10" x14ac:dyDescent="0.2">
      <c r="D56" s="87">
        <v>55</v>
      </c>
      <c r="E56" s="8" t="str">
        <f>IF(Number&lt;=COUNT(Weightf),INDEX(Lookup_Table,MATCH(Number,Calculations!C:C,0),3),"")</f>
        <v/>
      </c>
      <c r="F56" s="8" t="str">
        <f>IF(Number&lt;=COUNT(Weightf),INDEX(Lookup_Table,MATCH(Number,Calculations!C:C,0),4),"")</f>
        <v/>
      </c>
      <c r="G56" s="46" t="str">
        <f>IF(Number&lt;=COUNT(Weightf),INDEX(Lookup_Table,MATCH(Number,Calculations!C:C,0),9),"")</f>
        <v/>
      </c>
      <c r="H56" s="46" t="str">
        <f>IF(Number&lt;=COUNT(Weightf),INDEX(Lookup_Table,MATCH(Number,Calculations!C:C,0),10),"")</f>
        <v/>
      </c>
      <c r="I56" s="11" t="str">
        <f>IF(Number&lt;=COUNT(Weightf),INDEX(Lookup_Table,MATCH(Number,Calculations!C:C,0),11),"")</f>
        <v/>
      </c>
      <c r="J5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7" spans="4:10" x14ac:dyDescent="0.2">
      <c r="D57" s="87">
        <v>56</v>
      </c>
      <c r="E57" s="8" t="str">
        <f>IF(Number&lt;=COUNT(Weightf),INDEX(Lookup_Table,MATCH(Number,Calculations!C:C,0),3),"")</f>
        <v/>
      </c>
      <c r="F57" s="8" t="str">
        <f>IF(Number&lt;=COUNT(Weightf),INDEX(Lookup_Table,MATCH(Number,Calculations!C:C,0),4),"")</f>
        <v/>
      </c>
      <c r="G57" s="46" t="str">
        <f>IF(Number&lt;=COUNT(Weightf),INDEX(Lookup_Table,MATCH(Number,Calculations!C:C,0),9),"")</f>
        <v/>
      </c>
      <c r="H57" s="46" t="str">
        <f>IF(Number&lt;=COUNT(Weightf),INDEX(Lookup_Table,MATCH(Number,Calculations!C:C,0),10),"")</f>
        <v/>
      </c>
      <c r="I57" s="11" t="str">
        <f>IF(Number&lt;=COUNT(Weightf),INDEX(Lookup_Table,MATCH(Number,Calculations!C:C,0),11),"")</f>
        <v/>
      </c>
      <c r="J5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8" spans="4:10" x14ac:dyDescent="0.2">
      <c r="D58" s="87">
        <v>57</v>
      </c>
      <c r="E58" s="8" t="str">
        <f>IF(Number&lt;=COUNT(Weightf),INDEX(Lookup_Table,MATCH(Number,Calculations!C:C,0),3),"")</f>
        <v/>
      </c>
      <c r="F58" s="8" t="str">
        <f>IF(Number&lt;=COUNT(Weightf),INDEX(Lookup_Table,MATCH(Number,Calculations!C:C,0),4),"")</f>
        <v/>
      </c>
      <c r="G58" s="46" t="str">
        <f>IF(Number&lt;=COUNT(Weightf),INDEX(Lookup_Table,MATCH(Number,Calculations!C:C,0),9),"")</f>
        <v/>
      </c>
      <c r="H58" s="46" t="str">
        <f>IF(Number&lt;=COUNT(Weightf),INDEX(Lookup_Table,MATCH(Number,Calculations!C:C,0),10),"")</f>
        <v/>
      </c>
      <c r="I58" s="11" t="str">
        <f>IF(Number&lt;=COUNT(Weightf),INDEX(Lookup_Table,MATCH(Number,Calculations!C:C,0),11),"")</f>
        <v/>
      </c>
      <c r="J5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59" spans="4:10" x14ac:dyDescent="0.2">
      <c r="D59" s="87">
        <v>58</v>
      </c>
      <c r="E59" s="8" t="str">
        <f>IF(Number&lt;=COUNT(Weightf),INDEX(Lookup_Table,MATCH(Number,Calculations!C:C,0),3),"")</f>
        <v/>
      </c>
      <c r="F59" s="8" t="str">
        <f>IF(Number&lt;=COUNT(Weightf),INDEX(Lookup_Table,MATCH(Number,Calculations!C:C,0),4),"")</f>
        <v/>
      </c>
      <c r="G59" s="46" t="str">
        <f>IF(Number&lt;=COUNT(Weightf),INDEX(Lookup_Table,MATCH(Number,Calculations!C:C,0),9),"")</f>
        <v/>
      </c>
      <c r="H59" s="46" t="str">
        <f>IF(Number&lt;=COUNT(Weightf),INDEX(Lookup_Table,MATCH(Number,Calculations!C:C,0),10),"")</f>
        <v/>
      </c>
      <c r="I59" s="11" t="str">
        <f>IF(Number&lt;=COUNT(Weightf),INDEX(Lookup_Table,MATCH(Number,Calculations!C:C,0),11),"")</f>
        <v/>
      </c>
      <c r="J5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0" spans="4:10" x14ac:dyDescent="0.2">
      <c r="D60" s="87">
        <v>59</v>
      </c>
      <c r="E60" s="8" t="str">
        <f>IF(Number&lt;=COUNT(Weightf),INDEX(Lookup_Table,MATCH(Number,Calculations!C:C,0),3),"")</f>
        <v/>
      </c>
      <c r="F60" s="8" t="str">
        <f>IF(Number&lt;=COUNT(Weightf),INDEX(Lookup_Table,MATCH(Number,Calculations!C:C,0),4),"")</f>
        <v/>
      </c>
      <c r="G60" s="46" t="str">
        <f>IF(Number&lt;=COUNT(Weightf),INDEX(Lookup_Table,MATCH(Number,Calculations!C:C,0),9),"")</f>
        <v/>
      </c>
      <c r="H60" s="46" t="str">
        <f>IF(Number&lt;=COUNT(Weightf),INDEX(Lookup_Table,MATCH(Number,Calculations!C:C,0),10),"")</f>
        <v/>
      </c>
      <c r="I60" s="11" t="str">
        <f>IF(Number&lt;=COUNT(Weightf),INDEX(Lookup_Table,MATCH(Number,Calculations!C:C,0),11),"")</f>
        <v/>
      </c>
      <c r="J6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1" spans="4:10" x14ac:dyDescent="0.2">
      <c r="D61" s="87">
        <v>60</v>
      </c>
      <c r="E61" s="8" t="str">
        <f>IF(Number&lt;=COUNT(Weightf),INDEX(Lookup_Table,MATCH(Number,Calculations!C:C,0),3),"")</f>
        <v/>
      </c>
      <c r="F61" s="8" t="str">
        <f>IF(Number&lt;=COUNT(Weightf),INDEX(Lookup_Table,MATCH(Number,Calculations!C:C,0),4),"")</f>
        <v/>
      </c>
      <c r="G61" s="46" t="str">
        <f>IF(Number&lt;=COUNT(Weightf),INDEX(Lookup_Table,MATCH(Number,Calculations!C:C,0),9),"")</f>
        <v/>
      </c>
      <c r="H61" s="46" t="str">
        <f>IF(Number&lt;=COUNT(Weightf),INDEX(Lookup_Table,MATCH(Number,Calculations!C:C,0),10),"")</f>
        <v/>
      </c>
      <c r="I61" s="11" t="str">
        <f>IF(Number&lt;=COUNT(Weightf),INDEX(Lookup_Table,MATCH(Number,Calculations!C:C,0),11),"")</f>
        <v/>
      </c>
      <c r="J6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2" spans="4:10" x14ac:dyDescent="0.2">
      <c r="D62" s="87">
        <v>61</v>
      </c>
      <c r="E62" s="8" t="str">
        <f>IF(Number&lt;=COUNT(Weightf),INDEX(Lookup_Table,MATCH(Number,Calculations!C:C,0),3),"")</f>
        <v/>
      </c>
      <c r="F62" s="8" t="str">
        <f>IF(Number&lt;=COUNT(Weightf),INDEX(Lookup_Table,MATCH(Number,Calculations!C:C,0),4),"")</f>
        <v/>
      </c>
      <c r="G62" s="46" t="str">
        <f>IF(Number&lt;=COUNT(Weightf),INDEX(Lookup_Table,MATCH(Number,Calculations!C:C,0),9),"")</f>
        <v/>
      </c>
      <c r="H62" s="46" t="str">
        <f>IF(Number&lt;=COUNT(Weightf),INDEX(Lookup_Table,MATCH(Number,Calculations!C:C,0),10),"")</f>
        <v/>
      </c>
      <c r="I62" s="11" t="str">
        <f>IF(Number&lt;=COUNT(Weightf),INDEX(Lookup_Table,MATCH(Number,Calculations!C:C,0),11),"")</f>
        <v/>
      </c>
      <c r="J6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3" spans="4:10" x14ac:dyDescent="0.2">
      <c r="D63" s="87">
        <v>62</v>
      </c>
      <c r="E63" s="8" t="str">
        <f>IF(Number&lt;=COUNT(Weightf),INDEX(Lookup_Table,MATCH(Number,Calculations!C:C,0),3),"")</f>
        <v/>
      </c>
      <c r="F63" s="8" t="str">
        <f>IF(Number&lt;=COUNT(Weightf),INDEX(Lookup_Table,MATCH(Number,Calculations!C:C,0),4),"")</f>
        <v/>
      </c>
      <c r="G63" s="46" t="str">
        <f>IF(Number&lt;=COUNT(Weightf),INDEX(Lookup_Table,MATCH(Number,Calculations!C:C,0),9),"")</f>
        <v/>
      </c>
      <c r="H63" s="46" t="str">
        <f>IF(Number&lt;=COUNT(Weightf),INDEX(Lookup_Table,MATCH(Number,Calculations!C:C,0),10),"")</f>
        <v/>
      </c>
      <c r="I63" s="11" t="str">
        <f>IF(Number&lt;=COUNT(Weightf),INDEX(Lookup_Table,MATCH(Number,Calculations!C:C,0),11),"")</f>
        <v/>
      </c>
      <c r="J6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4" spans="4:10" x14ac:dyDescent="0.2">
      <c r="D64" s="87">
        <v>63</v>
      </c>
      <c r="E64" s="8" t="str">
        <f>IF(Number&lt;=COUNT(Weightf),INDEX(Lookup_Table,MATCH(Number,Calculations!C:C,0),3),"")</f>
        <v/>
      </c>
      <c r="F64" s="8" t="str">
        <f>IF(Number&lt;=COUNT(Weightf),INDEX(Lookup_Table,MATCH(Number,Calculations!C:C,0),4),"")</f>
        <v/>
      </c>
      <c r="G64" s="46" t="str">
        <f>IF(Number&lt;=COUNT(Weightf),INDEX(Lookup_Table,MATCH(Number,Calculations!C:C,0),9),"")</f>
        <v/>
      </c>
      <c r="H64" s="46" t="str">
        <f>IF(Number&lt;=COUNT(Weightf),INDEX(Lookup_Table,MATCH(Number,Calculations!C:C,0),10),"")</f>
        <v/>
      </c>
      <c r="I64" s="11" t="str">
        <f>IF(Number&lt;=COUNT(Weightf),INDEX(Lookup_Table,MATCH(Number,Calculations!C:C,0),11),"")</f>
        <v/>
      </c>
      <c r="J6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5" spans="4:10" x14ac:dyDescent="0.2">
      <c r="D65" s="87">
        <v>64</v>
      </c>
      <c r="E65" s="8" t="str">
        <f>IF(Number&lt;=COUNT(Weightf),INDEX(Lookup_Table,MATCH(Number,Calculations!C:C,0),3),"")</f>
        <v/>
      </c>
      <c r="F65" s="8" t="str">
        <f>IF(Number&lt;=COUNT(Weightf),INDEX(Lookup_Table,MATCH(Number,Calculations!C:C,0),4),"")</f>
        <v/>
      </c>
      <c r="G65" s="46" t="str">
        <f>IF(Number&lt;=COUNT(Weightf),INDEX(Lookup_Table,MATCH(Number,Calculations!C:C,0),9),"")</f>
        <v/>
      </c>
      <c r="H65" s="46" t="str">
        <f>IF(Number&lt;=COUNT(Weightf),INDEX(Lookup_Table,MATCH(Number,Calculations!C:C,0),10),"")</f>
        <v/>
      </c>
      <c r="I65" s="11" t="str">
        <f>IF(Number&lt;=COUNT(Weightf),INDEX(Lookup_Table,MATCH(Number,Calculations!C:C,0),11),"")</f>
        <v/>
      </c>
      <c r="J6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6" spans="4:10" x14ac:dyDescent="0.2">
      <c r="D66" s="87">
        <v>65</v>
      </c>
      <c r="E66" s="8" t="str">
        <f>IF(Number&lt;=COUNT(Weightf),INDEX(Lookup_Table,MATCH(Number,Calculations!C:C,0),3),"")</f>
        <v/>
      </c>
      <c r="F66" s="8" t="str">
        <f>IF(Number&lt;=COUNT(Weightf),INDEX(Lookup_Table,MATCH(Number,Calculations!C:C,0),4),"")</f>
        <v/>
      </c>
      <c r="G66" s="46" t="str">
        <f>IF(Number&lt;=COUNT(Weightf),INDEX(Lookup_Table,MATCH(Number,Calculations!C:C,0),9),"")</f>
        <v/>
      </c>
      <c r="H66" s="46" t="str">
        <f>IF(Number&lt;=COUNT(Weightf),INDEX(Lookup_Table,MATCH(Number,Calculations!C:C,0),10),"")</f>
        <v/>
      </c>
      <c r="I66" s="11" t="str">
        <f>IF(Number&lt;=COUNT(Weightf),INDEX(Lookup_Table,MATCH(Number,Calculations!C:C,0),11),"")</f>
        <v/>
      </c>
      <c r="J6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7" spans="4:10" x14ac:dyDescent="0.2">
      <c r="D67" s="87">
        <v>66</v>
      </c>
      <c r="E67" s="8" t="str">
        <f>IF(Number&lt;=COUNT(Weightf),INDEX(Lookup_Table,MATCH(Number,Calculations!C:C,0),3),"")</f>
        <v/>
      </c>
      <c r="F67" s="8" t="str">
        <f>IF(Number&lt;=COUNT(Weightf),INDEX(Lookup_Table,MATCH(Number,Calculations!C:C,0),4),"")</f>
        <v/>
      </c>
      <c r="G67" s="46" t="str">
        <f>IF(Number&lt;=COUNT(Weightf),INDEX(Lookup_Table,MATCH(Number,Calculations!C:C,0),9),"")</f>
        <v/>
      </c>
      <c r="H67" s="46" t="str">
        <f>IF(Number&lt;=COUNT(Weightf),INDEX(Lookup_Table,MATCH(Number,Calculations!C:C,0),10),"")</f>
        <v/>
      </c>
      <c r="I67" s="11" t="str">
        <f>IF(Number&lt;=COUNT(Weightf),INDEX(Lookup_Table,MATCH(Number,Calculations!C:C,0),11),"")</f>
        <v/>
      </c>
      <c r="J6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8" spans="4:10" x14ac:dyDescent="0.2">
      <c r="D68" s="87">
        <v>67</v>
      </c>
      <c r="E68" s="8" t="str">
        <f>IF(Number&lt;=COUNT(Weightf),INDEX(Lookup_Table,MATCH(Number,Calculations!C:C,0),3),"")</f>
        <v/>
      </c>
      <c r="F68" s="8" t="str">
        <f>IF(Number&lt;=COUNT(Weightf),INDEX(Lookup_Table,MATCH(Number,Calculations!C:C,0),4),"")</f>
        <v/>
      </c>
      <c r="G68" s="46" t="str">
        <f>IF(Number&lt;=COUNT(Weightf),INDEX(Lookup_Table,MATCH(Number,Calculations!C:C,0),9),"")</f>
        <v/>
      </c>
      <c r="H68" s="46" t="str">
        <f>IF(Number&lt;=COUNT(Weightf),INDEX(Lookup_Table,MATCH(Number,Calculations!C:C,0),10),"")</f>
        <v/>
      </c>
      <c r="I68" s="11" t="str">
        <f>IF(Number&lt;=COUNT(Weightf),INDEX(Lookup_Table,MATCH(Number,Calculations!C:C,0),11),"")</f>
        <v/>
      </c>
      <c r="J6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69" spans="4:10" x14ac:dyDescent="0.2">
      <c r="D69" s="87">
        <v>68</v>
      </c>
      <c r="E69" s="8" t="str">
        <f>IF(Number&lt;=COUNT(Weightf),INDEX(Lookup_Table,MATCH(Number,Calculations!C:C,0),3),"")</f>
        <v/>
      </c>
      <c r="F69" s="8" t="str">
        <f>IF(Number&lt;=COUNT(Weightf),INDEX(Lookup_Table,MATCH(Number,Calculations!C:C,0),4),"")</f>
        <v/>
      </c>
      <c r="G69" s="46" t="str">
        <f>IF(Number&lt;=COUNT(Weightf),INDEX(Lookup_Table,MATCH(Number,Calculations!C:C,0),9),"")</f>
        <v/>
      </c>
      <c r="H69" s="46" t="str">
        <f>IF(Number&lt;=COUNT(Weightf),INDEX(Lookup_Table,MATCH(Number,Calculations!C:C,0),10),"")</f>
        <v/>
      </c>
      <c r="I69" s="11" t="str">
        <f>IF(Number&lt;=COUNT(Weightf),INDEX(Lookup_Table,MATCH(Number,Calculations!C:C,0),11),"")</f>
        <v/>
      </c>
      <c r="J6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0" spans="4:10" x14ac:dyDescent="0.2">
      <c r="D70" s="87">
        <v>69</v>
      </c>
      <c r="E70" s="8" t="str">
        <f>IF(Number&lt;=COUNT(Weightf),INDEX(Lookup_Table,MATCH(Number,Calculations!C:C,0),3),"")</f>
        <v/>
      </c>
      <c r="F70" s="8" t="str">
        <f>IF(Number&lt;=COUNT(Weightf),INDEX(Lookup_Table,MATCH(Number,Calculations!C:C,0),4),"")</f>
        <v/>
      </c>
      <c r="G70" s="46" t="str">
        <f>IF(Number&lt;=COUNT(Weightf),INDEX(Lookup_Table,MATCH(Number,Calculations!C:C,0),9),"")</f>
        <v/>
      </c>
      <c r="H70" s="46" t="str">
        <f>IF(Number&lt;=COUNT(Weightf),INDEX(Lookup_Table,MATCH(Number,Calculations!C:C,0),10),"")</f>
        <v/>
      </c>
      <c r="I70" s="11" t="str">
        <f>IF(Number&lt;=COUNT(Weightf),INDEX(Lookup_Table,MATCH(Number,Calculations!C:C,0),11),"")</f>
        <v/>
      </c>
      <c r="J7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1" spans="4:10" x14ac:dyDescent="0.2">
      <c r="D71" s="87">
        <v>70</v>
      </c>
      <c r="E71" s="8" t="str">
        <f>IF(Number&lt;=COUNT(Weightf),INDEX(Lookup_Table,MATCH(Number,Calculations!C:C,0),3),"")</f>
        <v/>
      </c>
      <c r="F71" s="8" t="str">
        <f>IF(Number&lt;=COUNT(Weightf),INDEX(Lookup_Table,MATCH(Number,Calculations!C:C,0),4),"")</f>
        <v/>
      </c>
      <c r="G71" s="46" t="str">
        <f>IF(Number&lt;=COUNT(Weightf),INDEX(Lookup_Table,MATCH(Number,Calculations!C:C,0),9),"")</f>
        <v/>
      </c>
      <c r="H71" s="46" t="str">
        <f>IF(Number&lt;=COUNT(Weightf),INDEX(Lookup_Table,MATCH(Number,Calculations!C:C,0),10),"")</f>
        <v/>
      </c>
      <c r="I71" s="11" t="str">
        <f>IF(Number&lt;=COUNT(Weightf),INDEX(Lookup_Table,MATCH(Number,Calculations!C:C,0),11),"")</f>
        <v/>
      </c>
      <c r="J7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2" spans="4:10" x14ac:dyDescent="0.2">
      <c r="D72" s="87">
        <v>71</v>
      </c>
      <c r="E72" s="8" t="str">
        <f>IF(Number&lt;=COUNT(Weightf),INDEX(Lookup_Table,MATCH(Number,Calculations!C:C,0),3),"")</f>
        <v/>
      </c>
      <c r="F72" s="8" t="str">
        <f>IF(Number&lt;=COUNT(Weightf),INDEX(Lookup_Table,MATCH(Number,Calculations!C:C,0),4),"")</f>
        <v/>
      </c>
      <c r="G72" s="46" t="str">
        <f>IF(Number&lt;=COUNT(Weightf),INDEX(Lookup_Table,MATCH(Number,Calculations!C:C,0),9),"")</f>
        <v/>
      </c>
      <c r="H72" s="46" t="str">
        <f>IF(Number&lt;=COUNT(Weightf),INDEX(Lookup_Table,MATCH(Number,Calculations!C:C,0),10),"")</f>
        <v/>
      </c>
      <c r="I72" s="11" t="str">
        <f>IF(Number&lt;=COUNT(Weightf),INDEX(Lookup_Table,MATCH(Number,Calculations!C:C,0),11),"")</f>
        <v/>
      </c>
      <c r="J7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3" spans="4:10" x14ac:dyDescent="0.2">
      <c r="D73" s="87">
        <v>72</v>
      </c>
      <c r="E73" s="8" t="str">
        <f>IF(Number&lt;=COUNT(Weightf),INDEX(Lookup_Table,MATCH(Number,Calculations!C:C,0),3),"")</f>
        <v/>
      </c>
      <c r="F73" s="8" t="str">
        <f>IF(Number&lt;=COUNT(Weightf),INDEX(Lookup_Table,MATCH(Number,Calculations!C:C,0),4),"")</f>
        <v/>
      </c>
      <c r="G73" s="46" t="str">
        <f>IF(Number&lt;=COUNT(Weightf),INDEX(Lookup_Table,MATCH(Number,Calculations!C:C,0),9),"")</f>
        <v/>
      </c>
      <c r="H73" s="46" t="str">
        <f>IF(Number&lt;=COUNT(Weightf),INDEX(Lookup_Table,MATCH(Number,Calculations!C:C,0),10),"")</f>
        <v/>
      </c>
      <c r="I73" s="11" t="str">
        <f>IF(Number&lt;=COUNT(Weightf),INDEX(Lookup_Table,MATCH(Number,Calculations!C:C,0),11),"")</f>
        <v/>
      </c>
      <c r="J7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4" spans="4:10" x14ac:dyDescent="0.2">
      <c r="D74" s="87">
        <v>73</v>
      </c>
      <c r="E74" s="8" t="str">
        <f>IF(Number&lt;=COUNT(Weightf),INDEX(Lookup_Table,MATCH(Number,Calculations!C:C,0),3),"")</f>
        <v/>
      </c>
      <c r="F74" s="8" t="str">
        <f>IF(Number&lt;=COUNT(Weightf),INDEX(Lookup_Table,MATCH(Number,Calculations!C:C,0),4),"")</f>
        <v/>
      </c>
      <c r="G74" s="46" t="str">
        <f>IF(Number&lt;=COUNT(Weightf),INDEX(Lookup_Table,MATCH(Number,Calculations!C:C,0),9),"")</f>
        <v/>
      </c>
      <c r="H74" s="46" t="str">
        <f>IF(Number&lt;=COUNT(Weightf),INDEX(Lookup_Table,MATCH(Number,Calculations!C:C,0),10),"")</f>
        <v/>
      </c>
      <c r="I74" s="11" t="str">
        <f>IF(Number&lt;=COUNT(Weightf),INDEX(Lookup_Table,MATCH(Number,Calculations!C:C,0),11),"")</f>
        <v/>
      </c>
      <c r="J7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5" spans="4:10" x14ac:dyDescent="0.2">
      <c r="D75" s="87">
        <v>74</v>
      </c>
      <c r="E75" s="8" t="str">
        <f>IF(Number&lt;=COUNT(Weightf),INDEX(Lookup_Table,MATCH(Number,Calculations!C:C,0),3),"")</f>
        <v/>
      </c>
      <c r="F75" s="8" t="str">
        <f>IF(Number&lt;=COUNT(Weightf),INDEX(Lookup_Table,MATCH(Number,Calculations!C:C,0),4),"")</f>
        <v/>
      </c>
      <c r="G75" s="46" t="str">
        <f>IF(Number&lt;=COUNT(Weightf),INDEX(Lookup_Table,MATCH(Number,Calculations!C:C,0),9),"")</f>
        <v/>
      </c>
      <c r="H75" s="46" t="str">
        <f>IF(Number&lt;=COUNT(Weightf),INDEX(Lookup_Table,MATCH(Number,Calculations!C:C,0),10),"")</f>
        <v/>
      </c>
      <c r="I75" s="11" t="str">
        <f>IF(Number&lt;=COUNT(Weightf),INDEX(Lookup_Table,MATCH(Number,Calculations!C:C,0),11),"")</f>
        <v/>
      </c>
      <c r="J7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6" spans="4:10" x14ac:dyDescent="0.2">
      <c r="D76" s="87">
        <v>75</v>
      </c>
      <c r="E76" s="8" t="str">
        <f>IF(Number&lt;=COUNT(Weightf),INDEX(Lookup_Table,MATCH(Number,Calculations!C:C,0),3),"")</f>
        <v/>
      </c>
      <c r="F76" s="8" t="str">
        <f>IF(Number&lt;=COUNT(Weightf),INDEX(Lookup_Table,MATCH(Number,Calculations!C:C,0),4),"")</f>
        <v/>
      </c>
      <c r="G76" s="46" t="str">
        <f>IF(Number&lt;=COUNT(Weightf),INDEX(Lookup_Table,MATCH(Number,Calculations!C:C,0),9),"")</f>
        <v/>
      </c>
      <c r="H76" s="46" t="str">
        <f>IF(Number&lt;=COUNT(Weightf),INDEX(Lookup_Table,MATCH(Number,Calculations!C:C,0),10),"")</f>
        <v/>
      </c>
      <c r="I76" s="11" t="str">
        <f>IF(Number&lt;=COUNT(Weightf),INDEX(Lookup_Table,MATCH(Number,Calculations!C:C,0),11),"")</f>
        <v/>
      </c>
      <c r="J7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7" spans="4:10" x14ac:dyDescent="0.2">
      <c r="D77" s="87">
        <v>76</v>
      </c>
      <c r="E77" s="8" t="str">
        <f>IF(Number&lt;=COUNT(Weightf),INDEX(Lookup_Table,MATCH(Number,Calculations!C:C,0),3),"")</f>
        <v/>
      </c>
      <c r="F77" s="8" t="str">
        <f>IF(Number&lt;=COUNT(Weightf),INDEX(Lookup_Table,MATCH(Number,Calculations!C:C,0),4),"")</f>
        <v/>
      </c>
      <c r="G77" s="46" t="str">
        <f>IF(Number&lt;=COUNT(Weightf),INDEX(Lookup_Table,MATCH(Number,Calculations!C:C,0),9),"")</f>
        <v/>
      </c>
      <c r="H77" s="46" t="str">
        <f>IF(Number&lt;=COUNT(Weightf),INDEX(Lookup_Table,MATCH(Number,Calculations!C:C,0),10),"")</f>
        <v/>
      </c>
      <c r="I77" s="11" t="str">
        <f>IF(Number&lt;=COUNT(Weightf),INDEX(Lookup_Table,MATCH(Number,Calculations!C:C,0),11),"")</f>
        <v/>
      </c>
      <c r="J7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8" spans="4:10" x14ac:dyDescent="0.2">
      <c r="D78" s="87">
        <v>77</v>
      </c>
      <c r="E78" s="8" t="str">
        <f>IF(Number&lt;=COUNT(Weightf),INDEX(Lookup_Table,MATCH(Number,Calculations!C:C,0),3),"")</f>
        <v/>
      </c>
      <c r="F78" s="8" t="str">
        <f>IF(Number&lt;=COUNT(Weightf),INDEX(Lookup_Table,MATCH(Number,Calculations!C:C,0),4),"")</f>
        <v/>
      </c>
      <c r="G78" s="46" t="str">
        <f>IF(Number&lt;=COUNT(Weightf),INDEX(Lookup_Table,MATCH(Number,Calculations!C:C,0),9),"")</f>
        <v/>
      </c>
      <c r="H78" s="46" t="str">
        <f>IF(Number&lt;=COUNT(Weightf),INDEX(Lookup_Table,MATCH(Number,Calculations!C:C,0),10),"")</f>
        <v/>
      </c>
      <c r="I78" s="11" t="str">
        <f>IF(Number&lt;=COUNT(Weightf),INDEX(Lookup_Table,MATCH(Number,Calculations!C:C,0),11),"")</f>
        <v/>
      </c>
      <c r="J7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79" spans="4:10" x14ac:dyDescent="0.2">
      <c r="D79" s="87">
        <v>78</v>
      </c>
      <c r="E79" s="8" t="str">
        <f>IF(Number&lt;=COUNT(Weightf),INDEX(Lookup_Table,MATCH(Number,Calculations!C:C,0),3),"")</f>
        <v/>
      </c>
      <c r="F79" s="8" t="str">
        <f>IF(Number&lt;=COUNT(Weightf),INDEX(Lookup_Table,MATCH(Number,Calculations!C:C,0),4),"")</f>
        <v/>
      </c>
      <c r="G79" s="46" t="str">
        <f>IF(Number&lt;=COUNT(Weightf),INDEX(Lookup_Table,MATCH(Number,Calculations!C:C,0),9),"")</f>
        <v/>
      </c>
      <c r="H79" s="46" t="str">
        <f>IF(Number&lt;=COUNT(Weightf),INDEX(Lookup_Table,MATCH(Number,Calculations!C:C,0),10),"")</f>
        <v/>
      </c>
      <c r="I79" s="11" t="str">
        <f>IF(Number&lt;=COUNT(Weightf),INDEX(Lookup_Table,MATCH(Number,Calculations!C:C,0),11),"")</f>
        <v/>
      </c>
      <c r="J7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0" spans="4:10" x14ac:dyDescent="0.2">
      <c r="D80" s="87">
        <v>79</v>
      </c>
      <c r="E80" s="8" t="str">
        <f>IF(Number&lt;=COUNT(Weightf),INDEX(Lookup_Table,MATCH(Number,Calculations!C:C,0),3),"")</f>
        <v/>
      </c>
      <c r="F80" s="8" t="str">
        <f>IF(Number&lt;=COUNT(Weightf),INDEX(Lookup_Table,MATCH(Number,Calculations!C:C,0),4),"")</f>
        <v/>
      </c>
      <c r="G80" s="46" t="str">
        <f>IF(Number&lt;=COUNT(Weightf),INDEX(Lookup_Table,MATCH(Number,Calculations!C:C,0),9),"")</f>
        <v/>
      </c>
      <c r="H80" s="46" t="str">
        <f>IF(Number&lt;=COUNT(Weightf),INDEX(Lookup_Table,MATCH(Number,Calculations!C:C,0),10),"")</f>
        <v/>
      </c>
      <c r="I80" s="11" t="str">
        <f>IF(Number&lt;=COUNT(Weightf),INDEX(Lookup_Table,MATCH(Number,Calculations!C:C,0),11),"")</f>
        <v/>
      </c>
      <c r="J8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1" spans="4:10" x14ac:dyDescent="0.2">
      <c r="D81" s="87">
        <v>80</v>
      </c>
      <c r="E81" s="8" t="str">
        <f>IF(Number&lt;=COUNT(Weightf),INDEX(Lookup_Table,MATCH(Number,Calculations!C:C,0),3),"")</f>
        <v/>
      </c>
      <c r="F81" s="8" t="str">
        <f>IF(Number&lt;=COUNT(Weightf),INDEX(Lookup_Table,MATCH(Number,Calculations!C:C,0),4),"")</f>
        <v/>
      </c>
      <c r="G81" s="46" t="str">
        <f>IF(Number&lt;=COUNT(Weightf),INDEX(Lookup_Table,MATCH(Number,Calculations!C:C,0),9),"")</f>
        <v/>
      </c>
      <c r="H81" s="46" t="str">
        <f>IF(Number&lt;=COUNT(Weightf),INDEX(Lookup_Table,MATCH(Number,Calculations!C:C,0),10),"")</f>
        <v/>
      </c>
      <c r="I81" s="11" t="str">
        <f>IF(Number&lt;=COUNT(Weightf),INDEX(Lookup_Table,MATCH(Number,Calculations!C:C,0),11),"")</f>
        <v/>
      </c>
      <c r="J8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2" spans="4:10" x14ac:dyDescent="0.2">
      <c r="D82" s="87">
        <v>81</v>
      </c>
      <c r="E82" s="8" t="str">
        <f>IF(Number&lt;=COUNT(Weightf),INDEX(Lookup_Table,MATCH(Number,Calculations!C:C,0),3),"")</f>
        <v/>
      </c>
      <c r="F82" s="8" t="str">
        <f>IF(Number&lt;=COUNT(Weightf),INDEX(Lookup_Table,MATCH(Number,Calculations!C:C,0),4),"")</f>
        <v/>
      </c>
      <c r="G82" s="46" t="str">
        <f>IF(Number&lt;=COUNT(Weightf),INDEX(Lookup_Table,MATCH(Number,Calculations!C:C,0),9),"")</f>
        <v/>
      </c>
      <c r="H82" s="46" t="str">
        <f>IF(Number&lt;=COUNT(Weightf),INDEX(Lookup_Table,MATCH(Number,Calculations!C:C,0),10),"")</f>
        <v/>
      </c>
      <c r="I82" s="11" t="str">
        <f>IF(Number&lt;=COUNT(Weightf),INDEX(Lookup_Table,MATCH(Number,Calculations!C:C,0),11),"")</f>
        <v/>
      </c>
      <c r="J8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3" spans="4:10" x14ac:dyDescent="0.2">
      <c r="D83" s="87">
        <v>82</v>
      </c>
      <c r="E83" s="8" t="str">
        <f>IF(Number&lt;=COUNT(Weightf),INDEX(Lookup_Table,MATCH(Number,Calculations!C:C,0),3),"")</f>
        <v/>
      </c>
      <c r="F83" s="8" t="str">
        <f>IF(Number&lt;=COUNT(Weightf),INDEX(Lookup_Table,MATCH(Number,Calculations!C:C,0),4),"")</f>
        <v/>
      </c>
      <c r="G83" s="46" t="str">
        <f>IF(Number&lt;=COUNT(Weightf),INDEX(Lookup_Table,MATCH(Number,Calculations!C:C,0),9),"")</f>
        <v/>
      </c>
      <c r="H83" s="46" t="str">
        <f>IF(Number&lt;=COUNT(Weightf),INDEX(Lookup_Table,MATCH(Number,Calculations!C:C,0),10),"")</f>
        <v/>
      </c>
      <c r="I83" s="11" t="str">
        <f>IF(Number&lt;=COUNT(Weightf),INDEX(Lookup_Table,MATCH(Number,Calculations!C:C,0),11),"")</f>
        <v/>
      </c>
      <c r="J8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4" spans="4:10" x14ac:dyDescent="0.2">
      <c r="D84" s="87">
        <v>83</v>
      </c>
      <c r="E84" s="8" t="str">
        <f>IF(Number&lt;=COUNT(Weightf),INDEX(Lookup_Table,MATCH(Number,Calculations!C:C,0),3),"")</f>
        <v/>
      </c>
      <c r="F84" s="8" t="str">
        <f>IF(Number&lt;=COUNT(Weightf),INDEX(Lookup_Table,MATCH(Number,Calculations!C:C,0),4),"")</f>
        <v/>
      </c>
      <c r="G84" s="46" t="str">
        <f>IF(Number&lt;=COUNT(Weightf),INDEX(Lookup_Table,MATCH(Number,Calculations!C:C,0),9),"")</f>
        <v/>
      </c>
      <c r="H84" s="46" t="str">
        <f>IF(Number&lt;=COUNT(Weightf),INDEX(Lookup_Table,MATCH(Number,Calculations!C:C,0),10),"")</f>
        <v/>
      </c>
      <c r="I84" s="11" t="str">
        <f>IF(Number&lt;=COUNT(Weightf),INDEX(Lookup_Table,MATCH(Number,Calculations!C:C,0),11),"")</f>
        <v/>
      </c>
      <c r="J8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5" spans="4:10" x14ac:dyDescent="0.2">
      <c r="D85" s="87">
        <v>84</v>
      </c>
      <c r="E85" s="8" t="str">
        <f>IF(Number&lt;=COUNT(Weightf),INDEX(Lookup_Table,MATCH(Number,Calculations!C:C,0),3),"")</f>
        <v/>
      </c>
      <c r="F85" s="8" t="str">
        <f>IF(Number&lt;=COUNT(Weightf),INDEX(Lookup_Table,MATCH(Number,Calculations!C:C,0),4),"")</f>
        <v/>
      </c>
      <c r="G85" s="46" t="str">
        <f>IF(Number&lt;=COUNT(Weightf),INDEX(Lookup_Table,MATCH(Number,Calculations!C:C,0),9),"")</f>
        <v/>
      </c>
      <c r="H85" s="46" t="str">
        <f>IF(Number&lt;=COUNT(Weightf),INDEX(Lookup_Table,MATCH(Number,Calculations!C:C,0),10),"")</f>
        <v/>
      </c>
      <c r="I85" s="11" t="str">
        <f>IF(Number&lt;=COUNT(Weightf),INDEX(Lookup_Table,MATCH(Number,Calculations!C:C,0),11),"")</f>
        <v/>
      </c>
      <c r="J8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6" spans="4:10" x14ac:dyDescent="0.2">
      <c r="D86" s="87">
        <v>85</v>
      </c>
      <c r="E86" s="8" t="str">
        <f>IF(Number&lt;=COUNT(Weightf),INDEX(Lookup_Table,MATCH(Number,Calculations!C:C,0),3),"")</f>
        <v/>
      </c>
      <c r="F86" s="8" t="str">
        <f>IF(Number&lt;=COUNT(Weightf),INDEX(Lookup_Table,MATCH(Number,Calculations!C:C,0),4),"")</f>
        <v/>
      </c>
      <c r="G86" s="46" t="str">
        <f>IF(Number&lt;=COUNT(Weightf),INDEX(Lookup_Table,MATCH(Number,Calculations!C:C,0),9),"")</f>
        <v/>
      </c>
      <c r="H86" s="46" t="str">
        <f>IF(Number&lt;=COUNT(Weightf),INDEX(Lookup_Table,MATCH(Number,Calculations!C:C,0),10),"")</f>
        <v/>
      </c>
      <c r="I86" s="11" t="str">
        <f>IF(Number&lt;=COUNT(Weightf),INDEX(Lookup_Table,MATCH(Number,Calculations!C:C,0),11),"")</f>
        <v/>
      </c>
      <c r="J8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7" spans="4:10" x14ac:dyDescent="0.2">
      <c r="D87" s="87">
        <v>86</v>
      </c>
      <c r="E87" s="8" t="str">
        <f>IF(Number&lt;=COUNT(Weightf),INDEX(Lookup_Table,MATCH(Number,Calculations!C:C,0),3),"")</f>
        <v/>
      </c>
      <c r="F87" s="8" t="str">
        <f>IF(Number&lt;=COUNT(Weightf),INDEX(Lookup_Table,MATCH(Number,Calculations!C:C,0),4),"")</f>
        <v/>
      </c>
      <c r="G87" s="46" t="str">
        <f>IF(Number&lt;=COUNT(Weightf),INDEX(Lookup_Table,MATCH(Number,Calculations!C:C,0),9),"")</f>
        <v/>
      </c>
      <c r="H87" s="46" t="str">
        <f>IF(Number&lt;=COUNT(Weightf),INDEX(Lookup_Table,MATCH(Number,Calculations!C:C,0),10),"")</f>
        <v/>
      </c>
      <c r="I87" s="11" t="str">
        <f>IF(Number&lt;=COUNT(Weightf),INDEX(Lookup_Table,MATCH(Number,Calculations!C:C,0),11),"")</f>
        <v/>
      </c>
      <c r="J8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8" spans="4:10" x14ac:dyDescent="0.2">
      <c r="D88" s="87">
        <v>87</v>
      </c>
      <c r="E88" s="8" t="str">
        <f>IF(Number&lt;=COUNT(Weightf),INDEX(Lookup_Table,MATCH(Number,Calculations!C:C,0),3),"")</f>
        <v/>
      </c>
      <c r="F88" s="8" t="str">
        <f>IF(Number&lt;=COUNT(Weightf),INDEX(Lookup_Table,MATCH(Number,Calculations!C:C,0),4),"")</f>
        <v/>
      </c>
      <c r="G88" s="46" t="str">
        <f>IF(Number&lt;=COUNT(Weightf),INDEX(Lookup_Table,MATCH(Number,Calculations!C:C,0),9),"")</f>
        <v/>
      </c>
      <c r="H88" s="46" t="str">
        <f>IF(Number&lt;=COUNT(Weightf),INDEX(Lookup_Table,MATCH(Number,Calculations!C:C,0),10),"")</f>
        <v/>
      </c>
      <c r="I88" s="11" t="str">
        <f>IF(Number&lt;=COUNT(Weightf),INDEX(Lookup_Table,MATCH(Number,Calculations!C:C,0),11),"")</f>
        <v/>
      </c>
      <c r="J8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89" spans="4:10" x14ac:dyDescent="0.2">
      <c r="D89" s="87">
        <v>88</v>
      </c>
      <c r="E89" s="8" t="str">
        <f>IF(Number&lt;=COUNT(Weightf),INDEX(Lookup_Table,MATCH(Number,Calculations!C:C,0),3),"")</f>
        <v/>
      </c>
      <c r="F89" s="8" t="str">
        <f>IF(Number&lt;=COUNT(Weightf),INDEX(Lookup_Table,MATCH(Number,Calculations!C:C,0),4),"")</f>
        <v/>
      </c>
      <c r="G89" s="46" t="str">
        <f>IF(Number&lt;=COUNT(Weightf),INDEX(Lookup_Table,MATCH(Number,Calculations!C:C,0),9),"")</f>
        <v/>
      </c>
      <c r="H89" s="46" t="str">
        <f>IF(Number&lt;=COUNT(Weightf),INDEX(Lookup_Table,MATCH(Number,Calculations!C:C,0),10),"")</f>
        <v/>
      </c>
      <c r="I89" s="11" t="str">
        <f>IF(Number&lt;=COUNT(Weightf),INDEX(Lookup_Table,MATCH(Number,Calculations!C:C,0),11),"")</f>
        <v/>
      </c>
      <c r="J8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0" spans="4:10" x14ac:dyDescent="0.2">
      <c r="D90" s="87">
        <v>89</v>
      </c>
      <c r="E90" s="8" t="str">
        <f>IF(Number&lt;=COUNT(Weightf),INDEX(Lookup_Table,MATCH(Number,Calculations!C:C,0),3),"")</f>
        <v/>
      </c>
      <c r="F90" s="8" t="str">
        <f>IF(Number&lt;=COUNT(Weightf),INDEX(Lookup_Table,MATCH(Number,Calculations!C:C,0),4),"")</f>
        <v/>
      </c>
      <c r="G90" s="46" t="str">
        <f>IF(Number&lt;=COUNT(Weightf),INDEX(Lookup_Table,MATCH(Number,Calculations!C:C,0),9),"")</f>
        <v/>
      </c>
      <c r="H90" s="46" t="str">
        <f>IF(Number&lt;=COUNT(Weightf),INDEX(Lookup_Table,MATCH(Number,Calculations!C:C,0),10),"")</f>
        <v/>
      </c>
      <c r="I90" s="11" t="str">
        <f>IF(Number&lt;=COUNT(Weightf),INDEX(Lookup_Table,MATCH(Number,Calculations!C:C,0),11),"")</f>
        <v/>
      </c>
      <c r="J9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1" spans="4:10" x14ac:dyDescent="0.2">
      <c r="D91" s="87">
        <v>90</v>
      </c>
      <c r="E91" s="8" t="str">
        <f>IF(Number&lt;=COUNT(Weightf),INDEX(Lookup_Table,MATCH(Number,Calculations!C:C,0),3),"")</f>
        <v/>
      </c>
      <c r="F91" s="8" t="str">
        <f>IF(Number&lt;=COUNT(Weightf),INDEX(Lookup_Table,MATCH(Number,Calculations!C:C,0),4),"")</f>
        <v/>
      </c>
      <c r="G91" s="46" t="str">
        <f>IF(Number&lt;=COUNT(Weightf),INDEX(Lookup_Table,MATCH(Number,Calculations!C:C,0),9),"")</f>
        <v/>
      </c>
      <c r="H91" s="46" t="str">
        <f>IF(Number&lt;=COUNT(Weightf),INDEX(Lookup_Table,MATCH(Number,Calculations!C:C,0),10),"")</f>
        <v/>
      </c>
      <c r="I91" s="11" t="str">
        <f>IF(Number&lt;=COUNT(Weightf),INDEX(Lookup_Table,MATCH(Number,Calculations!C:C,0),11),"")</f>
        <v/>
      </c>
      <c r="J9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2" spans="4:10" x14ac:dyDescent="0.2">
      <c r="D92" s="87">
        <v>91</v>
      </c>
      <c r="E92" s="8" t="str">
        <f>IF(Number&lt;=COUNT(Weightf),INDEX(Lookup_Table,MATCH(Number,Calculations!C:C,0),3),"")</f>
        <v/>
      </c>
      <c r="F92" s="8" t="str">
        <f>IF(Number&lt;=COUNT(Weightf),INDEX(Lookup_Table,MATCH(Number,Calculations!C:C,0),4),"")</f>
        <v/>
      </c>
      <c r="G92" s="46" t="str">
        <f>IF(Number&lt;=COUNT(Weightf),INDEX(Lookup_Table,MATCH(Number,Calculations!C:C,0),9),"")</f>
        <v/>
      </c>
      <c r="H92" s="46" t="str">
        <f>IF(Number&lt;=COUNT(Weightf),INDEX(Lookup_Table,MATCH(Number,Calculations!C:C,0),10),"")</f>
        <v/>
      </c>
      <c r="I92" s="11" t="str">
        <f>IF(Number&lt;=COUNT(Weightf),INDEX(Lookup_Table,MATCH(Number,Calculations!C:C,0),11),"")</f>
        <v/>
      </c>
      <c r="J9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3" spans="4:10" x14ac:dyDescent="0.2">
      <c r="D93" s="87">
        <v>92</v>
      </c>
      <c r="E93" s="8" t="str">
        <f>IF(Number&lt;=COUNT(Weightf),INDEX(Lookup_Table,MATCH(Number,Calculations!C:C,0),3),"")</f>
        <v/>
      </c>
      <c r="F93" s="8" t="str">
        <f>IF(Number&lt;=COUNT(Weightf),INDEX(Lookup_Table,MATCH(Number,Calculations!C:C,0),4),"")</f>
        <v/>
      </c>
      <c r="G93" s="46" t="str">
        <f>IF(Number&lt;=COUNT(Weightf),INDEX(Lookup_Table,MATCH(Number,Calculations!C:C,0),9),"")</f>
        <v/>
      </c>
      <c r="H93" s="46" t="str">
        <f>IF(Number&lt;=COUNT(Weightf),INDEX(Lookup_Table,MATCH(Number,Calculations!C:C,0),10),"")</f>
        <v/>
      </c>
      <c r="I93" s="11" t="str">
        <f>IF(Number&lt;=COUNT(Weightf),INDEX(Lookup_Table,MATCH(Number,Calculations!C:C,0),11),"")</f>
        <v/>
      </c>
      <c r="J9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4" spans="4:10" x14ac:dyDescent="0.2">
      <c r="D94" s="87">
        <v>93</v>
      </c>
      <c r="E94" s="8" t="str">
        <f>IF(Number&lt;=COUNT(Weightf),INDEX(Lookup_Table,MATCH(Number,Calculations!C:C,0),3),"")</f>
        <v/>
      </c>
      <c r="F94" s="8" t="str">
        <f>IF(Number&lt;=COUNT(Weightf),INDEX(Lookup_Table,MATCH(Number,Calculations!C:C,0),4),"")</f>
        <v/>
      </c>
      <c r="G94" s="46" t="str">
        <f>IF(Number&lt;=COUNT(Weightf),INDEX(Lookup_Table,MATCH(Number,Calculations!C:C,0),9),"")</f>
        <v/>
      </c>
      <c r="H94" s="46" t="str">
        <f>IF(Number&lt;=COUNT(Weightf),INDEX(Lookup_Table,MATCH(Number,Calculations!C:C,0),10),"")</f>
        <v/>
      </c>
      <c r="I94" s="11" t="str">
        <f>IF(Number&lt;=COUNT(Weightf),INDEX(Lookup_Table,MATCH(Number,Calculations!C:C,0),11),"")</f>
        <v/>
      </c>
      <c r="J9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5" spans="4:10" x14ac:dyDescent="0.2">
      <c r="D95" s="87">
        <v>94</v>
      </c>
      <c r="E95" s="8" t="str">
        <f>IF(Number&lt;=COUNT(Weightf),INDEX(Lookup_Table,MATCH(Number,Calculations!C:C,0),3),"")</f>
        <v/>
      </c>
      <c r="F95" s="8" t="str">
        <f>IF(Number&lt;=COUNT(Weightf),INDEX(Lookup_Table,MATCH(Number,Calculations!C:C,0),4),"")</f>
        <v/>
      </c>
      <c r="G95" s="46" t="str">
        <f>IF(Number&lt;=COUNT(Weightf),INDEX(Lookup_Table,MATCH(Number,Calculations!C:C,0),9),"")</f>
        <v/>
      </c>
      <c r="H95" s="46" t="str">
        <f>IF(Number&lt;=COUNT(Weightf),INDEX(Lookup_Table,MATCH(Number,Calculations!C:C,0),10),"")</f>
        <v/>
      </c>
      <c r="I95" s="11" t="str">
        <f>IF(Number&lt;=COUNT(Weightf),INDEX(Lookup_Table,MATCH(Number,Calculations!C:C,0),11),"")</f>
        <v/>
      </c>
      <c r="J9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6" spans="4:10" x14ac:dyDescent="0.2">
      <c r="D96" s="87">
        <v>95</v>
      </c>
      <c r="E96" s="8" t="str">
        <f>IF(Number&lt;=COUNT(Weightf),INDEX(Lookup_Table,MATCH(Number,Calculations!C:C,0),3),"")</f>
        <v/>
      </c>
      <c r="F96" s="8" t="str">
        <f>IF(Number&lt;=COUNT(Weightf),INDEX(Lookup_Table,MATCH(Number,Calculations!C:C,0),4),"")</f>
        <v/>
      </c>
      <c r="G96" s="46" t="str">
        <f>IF(Number&lt;=COUNT(Weightf),INDEX(Lookup_Table,MATCH(Number,Calculations!C:C,0),9),"")</f>
        <v/>
      </c>
      <c r="H96" s="46" t="str">
        <f>IF(Number&lt;=COUNT(Weightf),INDEX(Lookup_Table,MATCH(Number,Calculations!C:C,0),10),"")</f>
        <v/>
      </c>
      <c r="I96" s="11" t="str">
        <f>IF(Number&lt;=COUNT(Weightf),INDEX(Lookup_Table,MATCH(Number,Calculations!C:C,0),11),"")</f>
        <v/>
      </c>
      <c r="J9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7" spans="4:10" x14ac:dyDescent="0.2">
      <c r="D97" s="87">
        <v>96</v>
      </c>
      <c r="E97" s="8" t="str">
        <f>IF(Number&lt;=COUNT(Weightf),INDEX(Lookup_Table,MATCH(Number,Calculations!C:C,0),3),"")</f>
        <v/>
      </c>
      <c r="F97" s="8" t="str">
        <f>IF(Number&lt;=COUNT(Weightf),INDEX(Lookup_Table,MATCH(Number,Calculations!C:C,0),4),"")</f>
        <v/>
      </c>
      <c r="G97" s="46" t="str">
        <f>IF(Number&lt;=COUNT(Weightf),INDEX(Lookup_Table,MATCH(Number,Calculations!C:C,0),9),"")</f>
        <v/>
      </c>
      <c r="H97" s="46" t="str">
        <f>IF(Number&lt;=COUNT(Weightf),INDEX(Lookup_Table,MATCH(Number,Calculations!C:C,0),10),"")</f>
        <v/>
      </c>
      <c r="I97" s="11" t="str">
        <f>IF(Number&lt;=COUNT(Weightf),INDEX(Lookup_Table,MATCH(Number,Calculations!C:C,0),11),"")</f>
        <v/>
      </c>
      <c r="J9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8" spans="4:10" x14ac:dyDescent="0.2">
      <c r="D98" s="87">
        <v>97</v>
      </c>
      <c r="E98" s="8" t="str">
        <f>IF(Number&lt;=COUNT(Weightf),INDEX(Lookup_Table,MATCH(Number,Calculations!C:C,0),3),"")</f>
        <v/>
      </c>
      <c r="F98" s="8" t="str">
        <f>IF(Number&lt;=COUNT(Weightf),INDEX(Lookup_Table,MATCH(Number,Calculations!C:C,0),4),"")</f>
        <v/>
      </c>
      <c r="G98" s="46" t="str">
        <f>IF(Number&lt;=COUNT(Weightf),INDEX(Lookup_Table,MATCH(Number,Calculations!C:C,0),9),"")</f>
        <v/>
      </c>
      <c r="H98" s="46" t="str">
        <f>IF(Number&lt;=COUNT(Weightf),INDEX(Lookup_Table,MATCH(Number,Calculations!C:C,0),10),"")</f>
        <v/>
      </c>
      <c r="I98" s="11" t="str">
        <f>IF(Number&lt;=COUNT(Weightf),INDEX(Lookup_Table,MATCH(Number,Calculations!C:C,0),11),"")</f>
        <v/>
      </c>
      <c r="J9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99" spans="4:10" x14ac:dyDescent="0.2">
      <c r="D99" s="87">
        <v>98</v>
      </c>
      <c r="E99" s="8" t="str">
        <f>IF(Number&lt;=COUNT(Weightf),INDEX(Lookup_Table,MATCH(Number,Calculations!C:C,0),3),"")</f>
        <v/>
      </c>
      <c r="F99" s="8" t="str">
        <f>IF(Number&lt;=COUNT(Weightf),INDEX(Lookup_Table,MATCH(Number,Calculations!C:C,0),4),"")</f>
        <v/>
      </c>
      <c r="G99" s="46" t="str">
        <f>IF(Number&lt;=COUNT(Weightf),INDEX(Lookup_Table,MATCH(Number,Calculations!C:C,0),9),"")</f>
        <v/>
      </c>
      <c r="H99" s="46" t="str">
        <f>IF(Number&lt;=COUNT(Weightf),INDEX(Lookup_Table,MATCH(Number,Calculations!C:C,0),10),"")</f>
        <v/>
      </c>
      <c r="I99" s="11" t="str">
        <f>IF(Number&lt;=COUNT(Weightf),INDEX(Lookup_Table,MATCH(Number,Calculations!C:C,0),11),"")</f>
        <v/>
      </c>
      <c r="J9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0" spans="4:10" x14ac:dyDescent="0.2">
      <c r="D100" s="87">
        <v>99</v>
      </c>
      <c r="E100" s="8" t="str">
        <f>IF(Number&lt;=COUNT(Weightf),INDEX(Lookup_Table,MATCH(Number,Calculations!C:C,0),3),"")</f>
        <v/>
      </c>
      <c r="F100" s="8" t="str">
        <f>IF(Number&lt;=COUNT(Weightf),INDEX(Lookup_Table,MATCH(Number,Calculations!C:C,0),4),"")</f>
        <v/>
      </c>
      <c r="G100" s="46" t="str">
        <f>IF(Number&lt;=COUNT(Weightf),INDEX(Lookup_Table,MATCH(Number,Calculations!C:C,0),9),"")</f>
        <v/>
      </c>
      <c r="H100" s="46" t="str">
        <f>IF(Number&lt;=COUNT(Weightf),INDEX(Lookup_Table,MATCH(Number,Calculations!C:C,0),10),"")</f>
        <v/>
      </c>
      <c r="I100" s="11" t="str">
        <f>IF(Number&lt;=COUNT(Weightf),INDEX(Lookup_Table,MATCH(Number,Calculations!C:C,0),11),"")</f>
        <v/>
      </c>
      <c r="J10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1" spans="4:10" x14ac:dyDescent="0.2">
      <c r="D101" s="87">
        <v>100</v>
      </c>
      <c r="E101" s="8" t="str">
        <f>IF(Number&lt;=COUNT(Weightf),INDEX(Lookup_Table,MATCH(Number,Calculations!C:C,0),3),"")</f>
        <v/>
      </c>
      <c r="F101" s="8" t="str">
        <f>IF(Number&lt;=COUNT(Weightf),INDEX(Lookup_Table,MATCH(Number,Calculations!C:C,0),4),"")</f>
        <v/>
      </c>
      <c r="G101" s="46" t="str">
        <f>IF(Number&lt;=COUNT(Weightf),INDEX(Lookup_Table,MATCH(Number,Calculations!C:C,0),9),"")</f>
        <v/>
      </c>
      <c r="H101" s="46" t="str">
        <f>IF(Number&lt;=COUNT(Weightf),INDEX(Lookup_Table,MATCH(Number,Calculations!C:C,0),10),"")</f>
        <v/>
      </c>
      <c r="I101" s="11" t="str">
        <f>IF(Number&lt;=COUNT(Weightf),INDEX(Lookup_Table,MATCH(Number,Calculations!C:C,0),11),"")</f>
        <v/>
      </c>
      <c r="J10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2" spans="4:10" x14ac:dyDescent="0.2">
      <c r="D102" s="87">
        <v>101</v>
      </c>
      <c r="E102" s="8" t="str">
        <f>IF(Number&lt;=COUNT(Weightf),INDEX(Lookup_Table,MATCH(Number,Calculations!C:C,0),3),"")</f>
        <v/>
      </c>
      <c r="F102" s="8" t="str">
        <f>IF(Number&lt;=COUNT(Weightf),INDEX(Lookup_Table,MATCH(Number,Calculations!C:C,0),4),"")</f>
        <v/>
      </c>
      <c r="G102" s="46" t="str">
        <f>IF(Number&lt;=COUNT(Weightf),INDEX(Lookup_Table,MATCH(Number,Calculations!C:C,0),9),"")</f>
        <v/>
      </c>
      <c r="H102" s="46" t="str">
        <f>IF(Number&lt;=COUNT(Weightf),INDEX(Lookup_Table,MATCH(Number,Calculations!C:C,0),10),"")</f>
        <v/>
      </c>
      <c r="I102" s="11" t="str">
        <f>IF(Number&lt;=COUNT(Weightf),INDEX(Lookup_Table,MATCH(Number,Calculations!C:C,0),11),"")</f>
        <v/>
      </c>
      <c r="J10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3" spans="4:10" x14ac:dyDescent="0.2">
      <c r="D103" s="87">
        <v>102</v>
      </c>
      <c r="E103" s="8" t="str">
        <f>IF(Number&lt;=COUNT(Weightf),INDEX(Lookup_Table,MATCH(Number,Calculations!C:C,0),3),"")</f>
        <v/>
      </c>
      <c r="F103" s="8" t="str">
        <f>IF(Number&lt;=COUNT(Weightf),INDEX(Lookup_Table,MATCH(Number,Calculations!C:C,0),4),"")</f>
        <v/>
      </c>
      <c r="G103" s="46" t="str">
        <f>IF(Number&lt;=COUNT(Weightf),INDEX(Lookup_Table,MATCH(Number,Calculations!C:C,0),9),"")</f>
        <v/>
      </c>
      <c r="H103" s="46" t="str">
        <f>IF(Number&lt;=COUNT(Weightf),INDEX(Lookup_Table,MATCH(Number,Calculations!C:C,0),10),"")</f>
        <v/>
      </c>
      <c r="I103" s="11" t="str">
        <f>IF(Number&lt;=COUNT(Weightf),INDEX(Lookup_Table,MATCH(Number,Calculations!C:C,0),11),"")</f>
        <v/>
      </c>
      <c r="J10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4" spans="4:10" x14ac:dyDescent="0.2">
      <c r="D104" s="87">
        <v>103</v>
      </c>
      <c r="E104" s="8" t="str">
        <f>IF(Number&lt;=COUNT(Weightf),INDEX(Lookup_Table,MATCH(Number,Calculations!C:C,0),3),"")</f>
        <v/>
      </c>
      <c r="F104" s="8" t="str">
        <f>IF(Number&lt;=COUNT(Weightf),INDEX(Lookup_Table,MATCH(Number,Calculations!C:C,0),4),"")</f>
        <v/>
      </c>
      <c r="G104" s="46" t="str">
        <f>IF(Number&lt;=COUNT(Weightf),INDEX(Lookup_Table,MATCH(Number,Calculations!C:C,0),9),"")</f>
        <v/>
      </c>
      <c r="H104" s="46" t="str">
        <f>IF(Number&lt;=COUNT(Weightf),INDEX(Lookup_Table,MATCH(Number,Calculations!C:C,0),10),"")</f>
        <v/>
      </c>
      <c r="I104" s="11" t="str">
        <f>IF(Number&lt;=COUNT(Weightf),INDEX(Lookup_Table,MATCH(Number,Calculations!C:C,0),11),"")</f>
        <v/>
      </c>
      <c r="J10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5" spans="4:10" x14ac:dyDescent="0.2">
      <c r="D105" s="87">
        <v>104</v>
      </c>
      <c r="E105" s="8" t="str">
        <f>IF(Number&lt;=COUNT(Weightf),INDEX(Lookup_Table,MATCH(Number,Calculations!C:C,0),3),"")</f>
        <v/>
      </c>
      <c r="F105" s="8" t="str">
        <f>IF(Number&lt;=COUNT(Weightf),INDEX(Lookup_Table,MATCH(Number,Calculations!C:C,0),4),"")</f>
        <v/>
      </c>
      <c r="G105" s="46" t="str">
        <f>IF(Number&lt;=COUNT(Weightf),INDEX(Lookup_Table,MATCH(Number,Calculations!C:C,0),9),"")</f>
        <v/>
      </c>
      <c r="H105" s="46" t="str">
        <f>IF(Number&lt;=COUNT(Weightf),INDEX(Lookup_Table,MATCH(Number,Calculations!C:C,0),10),"")</f>
        <v/>
      </c>
      <c r="I105" s="11" t="str">
        <f>IF(Number&lt;=COUNT(Weightf),INDEX(Lookup_Table,MATCH(Number,Calculations!C:C,0),11),"")</f>
        <v/>
      </c>
      <c r="J10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6" spans="4:10" x14ac:dyDescent="0.2">
      <c r="D106" s="87">
        <v>105</v>
      </c>
      <c r="E106" s="8" t="str">
        <f>IF(Number&lt;=COUNT(Weightf),INDEX(Lookup_Table,MATCH(Number,Calculations!C:C,0),3),"")</f>
        <v/>
      </c>
      <c r="F106" s="8" t="str">
        <f>IF(Number&lt;=COUNT(Weightf),INDEX(Lookup_Table,MATCH(Number,Calculations!C:C,0),4),"")</f>
        <v/>
      </c>
      <c r="G106" s="46" t="str">
        <f>IF(Number&lt;=COUNT(Weightf),INDEX(Lookup_Table,MATCH(Number,Calculations!C:C,0),9),"")</f>
        <v/>
      </c>
      <c r="H106" s="46" t="str">
        <f>IF(Number&lt;=COUNT(Weightf),INDEX(Lookup_Table,MATCH(Number,Calculations!C:C,0),10),"")</f>
        <v/>
      </c>
      <c r="I106" s="11" t="str">
        <f>IF(Number&lt;=COUNT(Weightf),INDEX(Lookup_Table,MATCH(Number,Calculations!C:C,0),11),"")</f>
        <v/>
      </c>
      <c r="J10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7" spans="4:10" x14ac:dyDescent="0.2">
      <c r="D107" s="87">
        <v>106</v>
      </c>
      <c r="E107" s="8" t="str">
        <f>IF(Number&lt;=COUNT(Weightf),INDEX(Lookup_Table,MATCH(Number,Calculations!C:C,0),3),"")</f>
        <v/>
      </c>
      <c r="F107" s="8" t="str">
        <f>IF(Number&lt;=COUNT(Weightf),INDEX(Lookup_Table,MATCH(Number,Calculations!C:C,0),4),"")</f>
        <v/>
      </c>
      <c r="G107" s="46" t="str">
        <f>IF(Number&lt;=COUNT(Weightf),INDEX(Lookup_Table,MATCH(Number,Calculations!C:C,0),9),"")</f>
        <v/>
      </c>
      <c r="H107" s="46" t="str">
        <f>IF(Number&lt;=COUNT(Weightf),INDEX(Lookup_Table,MATCH(Number,Calculations!C:C,0),10),"")</f>
        <v/>
      </c>
      <c r="I107" s="11" t="str">
        <f>IF(Number&lt;=COUNT(Weightf),INDEX(Lookup_Table,MATCH(Number,Calculations!C:C,0),11),"")</f>
        <v/>
      </c>
      <c r="J10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8" spans="4:10" x14ac:dyDescent="0.2">
      <c r="D108" s="87">
        <v>107</v>
      </c>
      <c r="E108" s="8" t="str">
        <f>IF(Number&lt;=COUNT(Weightf),INDEX(Lookup_Table,MATCH(Number,Calculations!C:C,0),3),"")</f>
        <v/>
      </c>
      <c r="F108" s="8" t="str">
        <f>IF(Number&lt;=COUNT(Weightf),INDEX(Lookup_Table,MATCH(Number,Calculations!C:C,0),4),"")</f>
        <v/>
      </c>
      <c r="G108" s="46" t="str">
        <f>IF(Number&lt;=COUNT(Weightf),INDEX(Lookup_Table,MATCH(Number,Calculations!C:C,0),9),"")</f>
        <v/>
      </c>
      <c r="H108" s="46" t="str">
        <f>IF(Number&lt;=COUNT(Weightf),INDEX(Lookup_Table,MATCH(Number,Calculations!C:C,0),10),"")</f>
        <v/>
      </c>
      <c r="I108" s="11" t="str">
        <f>IF(Number&lt;=COUNT(Weightf),INDEX(Lookup_Table,MATCH(Number,Calculations!C:C,0),11),"")</f>
        <v/>
      </c>
      <c r="J10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09" spans="4:10" x14ac:dyDescent="0.2">
      <c r="D109" s="87">
        <v>108</v>
      </c>
      <c r="E109" s="8" t="str">
        <f>IF(Number&lt;=COUNT(Weightf),INDEX(Lookup_Table,MATCH(Number,Calculations!C:C,0),3),"")</f>
        <v/>
      </c>
      <c r="F109" s="8" t="str">
        <f>IF(Number&lt;=COUNT(Weightf),INDEX(Lookup_Table,MATCH(Number,Calculations!C:C,0),4),"")</f>
        <v/>
      </c>
      <c r="G109" s="46" t="str">
        <f>IF(Number&lt;=COUNT(Weightf),INDEX(Lookup_Table,MATCH(Number,Calculations!C:C,0),9),"")</f>
        <v/>
      </c>
      <c r="H109" s="46" t="str">
        <f>IF(Number&lt;=COUNT(Weightf),INDEX(Lookup_Table,MATCH(Number,Calculations!C:C,0),10),"")</f>
        <v/>
      </c>
      <c r="I109" s="11" t="str">
        <f>IF(Number&lt;=COUNT(Weightf),INDEX(Lookup_Table,MATCH(Number,Calculations!C:C,0),11),"")</f>
        <v/>
      </c>
      <c r="J10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0" spans="4:10" x14ac:dyDescent="0.2">
      <c r="D110" s="87">
        <v>109</v>
      </c>
      <c r="E110" s="8" t="str">
        <f>IF(Number&lt;=COUNT(Weightf),INDEX(Lookup_Table,MATCH(Number,Calculations!C:C,0),3),"")</f>
        <v/>
      </c>
      <c r="F110" s="8" t="str">
        <f>IF(Number&lt;=COUNT(Weightf),INDEX(Lookup_Table,MATCH(Number,Calculations!C:C,0),4),"")</f>
        <v/>
      </c>
      <c r="G110" s="46" t="str">
        <f>IF(Number&lt;=COUNT(Weightf),INDEX(Lookup_Table,MATCH(Number,Calculations!C:C,0),9),"")</f>
        <v/>
      </c>
      <c r="H110" s="46" t="str">
        <f>IF(Number&lt;=COUNT(Weightf),INDEX(Lookup_Table,MATCH(Number,Calculations!C:C,0),10),"")</f>
        <v/>
      </c>
      <c r="I110" s="11" t="str">
        <f>IF(Number&lt;=COUNT(Weightf),INDEX(Lookup_Table,MATCH(Number,Calculations!C:C,0),11),"")</f>
        <v/>
      </c>
      <c r="J11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1" spans="4:10" x14ac:dyDescent="0.2">
      <c r="D111" s="87">
        <v>110</v>
      </c>
      <c r="E111" s="8" t="str">
        <f>IF(Number&lt;=COUNT(Weightf),INDEX(Lookup_Table,MATCH(Number,Calculations!C:C,0),3),"")</f>
        <v/>
      </c>
      <c r="F111" s="8" t="str">
        <f>IF(Number&lt;=COUNT(Weightf),INDEX(Lookup_Table,MATCH(Number,Calculations!C:C,0),4),"")</f>
        <v/>
      </c>
      <c r="G111" s="46" t="str">
        <f>IF(Number&lt;=COUNT(Weightf),INDEX(Lookup_Table,MATCH(Number,Calculations!C:C,0),9),"")</f>
        <v/>
      </c>
      <c r="H111" s="46" t="str">
        <f>IF(Number&lt;=COUNT(Weightf),INDEX(Lookup_Table,MATCH(Number,Calculations!C:C,0),10),"")</f>
        <v/>
      </c>
      <c r="I111" s="11" t="str">
        <f>IF(Number&lt;=COUNT(Weightf),INDEX(Lookup_Table,MATCH(Number,Calculations!C:C,0),11),"")</f>
        <v/>
      </c>
      <c r="J11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2" spans="4:10" x14ac:dyDescent="0.2">
      <c r="D112" s="87">
        <v>111</v>
      </c>
      <c r="E112" s="8" t="str">
        <f>IF(Number&lt;=COUNT(Weightf),INDEX(Lookup_Table,MATCH(Number,Calculations!C:C,0),3),"")</f>
        <v/>
      </c>
      <c r="F112" s="8" t="str">
        <f>IF(Number&lt;=COUNT(Weightf),INDEX(Lookup_Table,MATCH(Number,Calculations!C:C,0),4),"")</f>
        <v/>
      </c>
      <c r="G112" s="46" t="str">
        <f>IF(Number&lt;=COUNT(Weightf),INDEX(Lookup_Table,MATCH(Number,Calculations!C:C,0),9),"")</f>
        <v/>
      </c>
      <c r="H112" s="46" t="str">
        <f>IF(Number&lt;=COUNT(Weightf),INDEX(Lookup_Table,MATCH(Number,Calculations!C:C,0),10),"")</f>
        <v/>
      </c>
      <c r="I112" s="11" t="str">
        <f>IF(Number&lt;=COUNT(Weightf),INDEX(Lookup_Table,MATCH(Number,Calculations!C:C,0),11),"")</f>
        <v/>
      </c>
      <c r="J11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3" spans="4:10" x14ac:dyDescent="0.2">
      <c r="D113" s="87">
        <v>112</v>
      </c>
      <c r="E113" s="8" t="str">
        <f>IF(Number&lt;=COUNT(Weightf),INDEX(Lookup_Table,MATCH(Number,Calculations!C:C,0),3),"")</f>
        <v/>
      </c>
      <c r="F113" s="8" t="str">
        <f>IF(Number&lt;=COUNT(Weightf),INDEX(Lookup_Table,MATCH(Number,Calculations!C:C,0),4),"")</f>
        <v/>
      </c>
      <c r="G113" s="46" t="str">
        <f>IF(Number&lt;=COUNT(Weightf),INDEX(Lookup_Table,MATCH(Number,Calculations!C:C,0),9),"")</f>
        <v/>
      </c>
      <c r="H113" s="46" t="str">
        <f>IF(Number&lt;=COUNT(Weightf),INDEX(Lookup_Table,MATCH(Number,Calculations!C:C,0),10),"")</f>
        <v/>
      </c>
      <c r="I113" s="11" t="str">
        <f>IF(Number&lt;=COUNT(Weightf),INDEX(Lookup_Table,MATCH(Number,Calculations!C:C,0),11),"")</f>
        <v/>
      </c>
      <c r="J11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4" spans="4:10" x14ac:dyDescent="0.2">
      <c r="D114" s="87">
        <v>113</v>
      </c>
      <c r="E114" s="8" t="str">
        <f>IF(Number&lt;=COUNT(Weightf),INDEX(Lookup_Table,MATCH(Number,Calculations!C:C,0),3),"")</f>
        <v/>
      </c>
      <c r="F114" s="8" t="str">
        <f>IF(Number&lt;=COUNT(Weightf),INDEX(Lookup_Table,MATCH(Number,Calculations!C:C,0),4),"")</f>
        <v/>
      </c>
      <c r="G114" s="46" t="str">
        <f>IF(Number&lt;=COUNT(Weightf),INDEX(Lookup_Table,MATCH(Number,Calculations!C:C,0),9),"")</f>
        <v/>
      </c>
      <c r="H114" s="46" t="str">
        <f>IF(Number&lt;=COUNT(Weightf),INDEX(Lookup_Table,MATCH(Number,Calculations!C:C,0),10),"")</f>
        <v/>
      </c>
      <c r="I114" s="11" t="str">
        <f>IF(Number&lt;=COUNT(Weightf),INDEX(Lookup_Table,MATCH(Number,Calculations!C:C,0),11),"")</f>
        <v/>
      </c>
      <c r="J11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5" spans="4:10" x14ac:dyDescent="0.2">
      <c r="D115" s="87">
        <v>114</v>
      </c>
      <c r="E115" s="8" t="str">
        <f>IF(Number&lt;=COUNT(Weightf),INDEX(Lookup_Table,MATCH(Number,Calculations!C:C,0),3),"")</f>
        <v/>
      </c>
      <c r="F115" s="8" t="str">
        <f>IF(Number&lt;=COUNT(Weightf),INDEX(Lookup_Table,MATCH(Number,Calculations!C:C,0),4),"")</f>
        <v/>
      </c>
      <c r="G115" s="46" t="str">
        <f>IF(Number&lt;=COUNT(Weightf),INDEX(Lookup_Table,MATCH(Number,Calculations!C:C,0),9),"")</f>
        <v/>
      </c>
      <c r="H115" s="46" t="str">
        <f>IF(Number&lt;=COUNT(Weightf),INDEX(Lookup_Table,MATCH(Number,Calculations!C:C,0),10),"")</f>
        <v/>
      </c>
      <c r="I115" s="11" t="str">
        <f>IF(Number&lt;=COUNT(Weightf),INDEX(Lookup_Table,MATCH(Number,Calculations!C:C,0),11),"")</f>
        <v/>
      </c>
      <c r="J11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6" spans="4:10" x14ac:dyDescent="0.2">
      <c r="D116" s="87">
        <v>115</v>
      </c>
      <c r="E116" s="8" t="str">
        <f>IF(Number&lt;=COUNT(Weightf),INDEX(Lookup_Table,MATCH(Number,Calculations!C:C,0),3),"")</f>
        <v/>
      </c>
      <c r="F116" s="8" t="str">
        <f>IF(Number&lt;=COUNT(Weightf),INDEX(Lookup_Table,MATCH(Number,Calculations!C:C,0),4),"")</f>
        <v/>
      </c>
      <c r="G116" s="46" t="str">
        <f>IF(Number&lt;=COUNT(Weightf),INDEX(Lookup_Table,MATCH(Number,Calculations!C:C,0),9),"")</f>
        <v/>
      </c>
      <c r="H116" s="46" t="str">
        <f>IF(Number&lt;=COUNT(Weightf),INDEX(Lookup_Table,MATCH(Number,Calculations!C:C,0),10),"")</f>
        <v/>
      </c>
      <c r="I116" s="11" t="str">
        <f>IF(Number&lt;=COUNT(Weightf),INDEX(Lookup_Table,MATCH(Number,Calculations!C:C,0),11),"")</f>
        <v/>
      </c>
      <c r="J11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7" spans="4:10" x14ac:dyDescent="0.2">
      <c r="D117" s="87">
        <v>116</v>
      </c>
      <c r="E117" s="8" t="str">
        <f>IF(Number&lt;=COUNT(Weightf),INDEX(Lookup_Table,MATCH(Number,Calculations!C:C,0),3),"")</f>
        <v/>
      </c>
      <c r="F117" s="8" t="str">
        <f>IF(Number&lt;=COUNT(Weightf),INDEX(Lookup_Table,MATCH(Number,Calculations!C:C,0),4),"")</f>
        <v/>
      </c>
      <c r="G117" s="46" t="str">
        <f>IF(Number&lt;=COUNT(Weightf),INDEX(Lookup_Table,MATCH(Number,Calculations!C:C,0),9),"")</f>
        <v/>
      </c>
      <c r="H117" s="46" t="str">
        <f>IF(Number&lt;=COUNT(Weightf),INDEX(Lookup_Table,MATCH(Number,Calculations!C:C,0),10),"")</f>
        <v/>
      </c>
      <c r="I117" s="11" t="str">
        <f>IF(Number&lt;=COUNT(Weightf),INDEX(Lookup_Table,MATCH(Number,Calculations!C:C,0),11),"")</f>
        <v/>
      </c>
      <c r="J11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8" spans="4:10" x14ac:dyDescent="0.2">
      <c r="D118" s="87">
        <v>117</v>
      </c>
      <c r="E118" s="8" t="str">
        <f>IF(Number&lt;=COUNT(Weightf),INDEX(Lookup_Table,MATCH(Number,Calculations!C:C,0),3),"")</f>
        <v/>
      </c>
      <c r="F118" s="8" t="str">
        <f>IF(Number&lt;=COUNT(Weightf),INDEX(Lookup_Table,MATCH(Number,Calculations!C:C,0),4),"")</f>
        <v/>
      </c>
      <c r="G118" s="46" t="str">
        <f>IF(Number&lt;=COUNT(Weightf),INDEX(Lookup_Table,MATCH(Number,Calculations!C:C,0),9),"")</f>
        <v/>
      </c>
      <c r="H118" s="46" t="str">
        <f>IF(Number&lt;=COUNT(Weightf),INDEX(Lookup_Table,MATCH(Number,Calculations!C:C,0),10),"")</f>
        <v/>
      </c>
      <c r="I118" s="11" t="str">
        <f>IF(Number&lt;=COUNT(Weightf),INDEX(Lookup_Table,MATCH(Number,Calculations!C:C,0),11),"")</f>
        <v/>
      </c>
      <c r="J11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19" spans="4:10" x14ac:dyDescent="0.2">
      <c r="D119" s="87">
        <v>118</v>
      </c>
      <c r="E119" s="8" t="str">
        <f>IF(Number&lt;=COUNT(Weightf),INDEX(Lookup_Table,MATCH(Number,Calculations!C:C,0),3),"")</f>
        <v/>
      </c>
      <c r="F119" s="8" t="str">
        <f>IF(Number&lt;=COUNT(Weightf),INDEX(Lookup_Table,MATCH(Number,Calculations!C:C,0),4),"")</f>
        <v/>
      </c>
      <c r="G119" s="46" t="str">
        <f>IF(Number&lt;=COUNT(Weightf),INDEX(Lookup_Table,MATCH(Number,Calculations!C:C,0),9),"")</f>
        <v/>
      </c>
      <c r="H119" s="46" t="str">
        <f>IF(Number&lt;=COUNT(Weightf),INDEX(Lookup_Table,MATCH(Number,Calculations!C:C,0),10),"")</f>
        <v/>
      </c>
      <c r="I119" s="11" t="str">
        <f>IF(Number&lt;=COUNT(Weightf),INDEX(Lookup_Table,MATCH(Number,Calculations!C:C,0),11),"")</f>
        <v/>
      </c>
      <c r="J11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0" spans="4:10" x14ac:dyDescent="0.2">
      <c r="D120" s="87">
        <v>119</v>
      </c>
      <c r="E120" s="8" t="str">
        <f>IF(Number&lt;=COUNT(Weightf),INDEX(Lookup_Table,MATCH(Number,Calculations!C:C,0),3),"")</f>
        <v/>
      </c>
      <c r="F120" s="8" t="str">
        <f>IF(Number&lt;=COUNT(Weightf),INDEX(Lookup_Table,MATCH(Number,Calculations!C:C,0),4),"")</f>
        <v/>
      </c>
      <c r="G120" s="46" t="str">
        <f>IF(Number&lt;=COUNT(Weightf),INDEX(Lookup_Table,MATCH(Number,Calculations!C:C,0),9),"")</f>
        <v/>
      </c>
      <c r="H120" s="46" t="str">
        <f>IF(Number&lt;=COUNT(Weightf),INDEX(Lookup_Table,MATCH(Number,Calculations!C:C,0),10),"")</f>
        <v/>
      </c>
      <c r="I120" s="11" t="str">
        <f>IF(Number&lt;=COUNT(Weightf),INDEX(Lookup_Table,MATCH(Number,Calculations!C:C,0),11),"")</f>
        <v/>
      </c>
      <c r="J12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1" spans="4:10" x14ac:dyDescent="0.2">
      <c r="D121" s="87">
        <v>120</v>
      </c>
      <c r="E121" s="8" t="str">
        <f>IF(Number&lt;=COUNT(Weightf),INDEX(Lookup_Table,MATCH(Number,Calculations!C:C,0),3),"")</f>
        <v/>
      </c>
      <c r="F121" s="8" t="str">
        <f>IF(Number&lt;=COUNT(Weightf),INDEX(Lookup_Table,MATCH(Number,Calculations!C:C,0),4),"")</f>
        <v/>
      </c>
      <c r="G121" s="46" t="str">
        <f>IF(Number&lt;=COUNT(Weightf),INDEX(Lookup_Table,MATCH(Number,Calculations!C:C,0),9),"")</f>
        <v/>
      </c>
      <c r="H121" s="46" t="str">
        <f>IF(Number&lt;=COUNT(Weightf),INDEX(Lookup_Table,MATCH(Number,Calculations!C:C,0),10),"")</f>
        <v/>
      </c>
      <c r="I121" s="11" t="str">
        <f>IF(Number&lt;=COUNT(Weightf),INDEX(Lookup_Table,MATCH(Number,Calculations!C:C,0),11),"")</f>
        <v/>
      </c>
      <c r="J12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2" spans="4:10" x14ac:dyDescent="0.2">
      <c r="D122" s="87">
        <v>121</v>
      </c>
      <c r="E122" s="8" t="str">
        <f>IF(Number&lt;=COUNT(Weightf),INDEX(Lookup_Table,MATCH(Number,Calculations!C:C,0),3),"")</f>
        <v/>
      </c>
      <c r="F122" s="8" t="str">
        <f>IF(Number&lt;=COUNT(Weightf),INDEX(Lookup_Table,MATCH(Number,Calculations!C:C,0),4),"")</f>
        <v/>
      </c>
      <c r="G122" s="46" t="str">
        <f>IF(Number&lt;=COUNT(Weightf),INDEX(Lookup_Table,MATCH(Number,Calculations!C:C,0),9),"")</f>
        <v/>
      </c>
      <c r="H122" s="46" t="str">
        <f>IF(Number&lt;=COUNT(Weightf),INDEX(Lookup_Table,MATCH(Number,Calculations!C:C,0),10),"")</f>
        <v/>
      </c>
      <c r="I122" s="11" t="str">
        <f>IF(Number&lt;=COUNT(Weightf),INDEX(Lookup_Table,MATCH(Number,Calculations!C:C,0),11),"")</f>
        <v/>
      </c>
      <c r="J12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3" spans="4:10" x14ac:dyDescent="0.2">
      <c r="D123" s="87">
        <v>122</v>
      </c>
      <c r="E123" s="8" t="str">
        <f>IF(Number&lt;=COUNT(Weightf),INDEX(Lookup_Table,MATCH(Number,Calculations!C:C,0),3),"")</f>
        <v/>
      </c>
      <c r="F123" s="8" t="str">
        <f>IF(Number&lt;=COUNT(Weightf),INDEX(Lookup_Table,MATCH(Number,Calculations!C:C,0),4),"")</f>
        <v/>
      </c>
      <c r="G123" s="46" t="str">
        <f>IF(Number&lt;=COUNT(Weightf),INDEX(Lookup_Table,MATCH(Number,Calculations!C:C,0),9),"")</f>
        <v/>
      </c>
      <c r="H123" s="46" t="str">
        <f>IF(Number&lt;=COUNT(Weightf),INDEX(Lookup_Table,MATCH(Number,Calculations!C:C,0),10),"")</f>
        <v/>
      </c>
      <c r="I123" s="11" t="str">
        <f>IF(Number&lt;=COUNT(Weightf),INDEX(Lookup_Table,MATCH(Number,Calculations!C:C,0),11),"")</f>
        <v/>
      </c>
      <c r="J12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4" spans="4:10" x14ac:dyDescent="0.2">
      <c r="D124" s="87">
        <v>123</v>
      </c>
      <c r="E124" s="8" t="str">
        <f>IF(Number&lt;=COUNT(Weightf),INDEX(Lookup_Table,MATCH(Number,Calculations!C:C,0),3),"")</f>
        <v/>
      </c>
      <c r="F124" s="8" t="str">
        <f>IF(Number&lt;=COUNT(Weightf),INDEX(Lookup_Table,MATCH(Number,Calculations!C:C,0),4),"")</f>
        <v/>
      </c>
      <c r="G124" s="46" t="str">
        <f>IF(Number&lt;=COUNT(Weightf),INDEX(Lookup_Table,MATCH(Number,Calculations!C:C,0),9),"")</f>
        <v/>
      </c>
      <c r="H124" s="46" t="str">
        <f>IF(Number&lt;=COUNT(Weightf),INDEX(Lookup_Table,MATCH(Number,Calculations!C:C,0),10),"")</f>
        <v/>
      </c>
      <c r="I124" s="11" t="str">
        <f>IF(Number&lt;=COUNT(Weightf),INDEX(Lookup_Table,MATCH(Number,Calculations!C:C,0),11),"")</f>
        <v/>
      </c>
      <c r="J12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5" spans="4:10" x14ac:dyDescent="0.2">
      <c r="D125" s="87">
        <v>124</v>
      </c>
      <c r="E125" s="8" t="str">
        <f>IF(Number&lt;=COUNT(Weightf),INDEX(Lookup_Table,MATCH(Number,Calculations!C:C,0),3),"")</f>
        <v/>
      </c>
      <c r="F125" s="8" t="str">
        <f>IF(Number&lt;=COUNT(Weightf),INDEX(Lookup_Table,MATCH(Number,Calculations!C:C,0),4),"")</f>
        <v/>
      </c>
      <c r="G125" s="46" t="str">
        <f>IF(Number&lt;=COUNT(Weightf),INDEX(Lookup_Table,MATCH(Number,Calculations!C:C,0),9),"")</f>
        <v/>
      </c>
      <c r="H125" s="46" t="str">
        <f>IF(Number&lt;=COUNT(Weightf),INDEX(Lookup_Table,MATCH(Number,Calculations!C:C,0),10),"")</f>
        <v/>
      </c>
      <c r="I125" s="11" t="str">
        <f>IF(Number&lt;=COUNT(Weightf),INDEX(Lookup_Table,MATCH(Number,Calculations!C:C,0),11),"")</f>
        <v/>
      </c>
      <c r="J12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6" spans="4:10" x14ac:dyDescent="0.2">
      <c r="D126" s="87">
        <v>125</v>
      </c>
      <c r="E126" s="8" t="str">
        <f>IF(Number&lt;=COUNT(Weightf),INDEX(Lookup_Table,MATCH(Number,Calculations!C:C,0),3),"")</f>
        <v/>
      </c>
      <c r="F126" s="8" t="str">
        <f>IF(Number&lt;=COUNT(Weightf),INDEX(Lookup_Table,MATCH(Number,Calculations!C:C,0),4),"")</f>
        <v/>
      </c>
      <c r="G126" s="46" t="str">
        <f>IF(Number&lt;=COUNT(Weightf),INDEX(Lookup_Table,MATCH(Number,Calculations!C:C,0),9),"")</f>
        <v/>
      </c>
      <c r="H126" s="46" t="str">
        <f>IF(Number&lt;=COUNT(Weightf),INDEX(Lookup_Table,MATCH(Number,Calculations!C:C,0),10),"")</f>
        <v/>
      </c>
      <c r="I126" s="11" t="str">
        <f>IF(Number&lt;=COUNT(Weightf),INDEX(Lookup_Table,MATCH(Number,Calculations!C:C,0),11),"")</f>
        <v/>
      </c>
      <c r="J12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7" spans="4:10" x14ac:dyDescent="0.2">
      <c r="D127" s="87">
        <v>126</v>
      </c>
      <c r="E127" s="8" t="str">
        <f>IF(Number&lt;=COUNT(Weightf),INDEX(Lookup_Table,MATCH(Number,Calculations!C:C,0),3),"")</f>
        <v/>
      </c>
      <c r="F127" s="8" t="str">
        <f>IF(Number&lt;=COUNT(Weightf),INDEX(Lookup_Table,MATCH(Number,Calculations!C:C,0),4),"")</f>
        <v/>
      </c>
      <c r="G127" s="46" t="str">
        <f>IF(Number&lt;=COUNT(Weightf),INDEX(Lookup_Table,MATCH(Number,Calculations!C:C,0),9),"")</f>
        <v/>
      </c>
      <c r="H127" s="46" t="str">
        <f>IF(Number&lt;=COUNT(Weightf),INDEX(Lookup_Table,MATCH(Number,Calculations!C:C,0),10),"")</f>
        <v/>
      </c>
      <c r="I127" s="11" t="str">
        <f>IF(Number&lt;=COUNT(Weightf),INDEX(Lookup_Table,MATCH(Number,Calculations!C:C,0),11),"")</f>
        <v/>
      </c>
      <c r="J12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8" spans="4:10" x14ac:dyDescent="0.2">
      <c r="D128" s="87">
        <v>127</v>
      </c>
      <c r="E128" s="8" t="str">
        <f>IF(Number&lt;=COUNT(Weightf),INDEX(Lookup_Table,MATCH(Number,Calculations!C:C,0),3),"")</f>
        <v/>
      </c>
      <c r="F128" s="8" t="str">
        <f>IF(Number&lt;=COUNT(Weightf),INDEX(Lookup_Table,MATCH(Number,Calculations!C:C,0),4),"")</f>
        <v/>
      </c>
      <c r="G128" s="46" t="str">
        <f>IF(Number&lt;=COUNT(Weightf),INDEX(Lookup_Table,MATCH(Number,Calculations!C:C,0),9),"")</f>
        <v/>
      </c>
      <c r="H128" s="46" t="str">
        <f>IF(Number&lt;=COUNT(Weightf),INDEX(Lookup_Table,MATCH(Number,Calculations!C:C,0),10),"")</f>
        <v/>
      </c>
      <c r="I128" s="11" t="str">
        <f>IF(Number&lt;=COUNT(Weightf),INDEX(Lookup_Table,MATCH(Number,Calculations!C:C,0),11),"")</f>
        <v/>
      </c>
      <c r="J12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29" spans="4:10" x14ac:dyDescent="0.2">
      <c r="D129" s="87">
        <v>128</v>
      </c>
      <c r="E129" s="8" t="str">
        <f>IF(Number&lt;=COUNT(Weightf),INDEX(Lookup_Table,MATCH(Number,Calculations!C:C,0),3),"")</f>
        <v/>
      </c>
      <c r="F129" s="8" t="str">
        <f>IF(Number&lt;=COUNT(Weightf),INDEX(Lookup_Table,MATCH(Number,Calculations!C:C,0),4),"")</f>
        <v/>
      </c>
      <c r="G129" s="46" t="str">
        <f>IF(Number&lt;=COUNT(Weightf),INDEX(Lookup_Table,MATCH(Number,Calculations!C:C,0),9),"")</f>
        <v/>
      </c>
      <c r="H129" s="46" t="str">
        <f>IF(Number&lt;=COUNT(Weightf),INDEX(Lookup_Table,MATCH(Number,Calculations!C:C,0),10),"")</f>
        <v/>
      </c>
      <c r="I129" s="11" t="str">
        <f>IF(Number&lt;=COUNT(Weightf),INDEX(Lookup_Table,MATCH(Number,Calculations!C:C,0),11),"")</f>
        <v/>
      </c>
      <c r="J12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0" spans="4:10" x14ac:dyDescent="0.2">
      <c r="D130" s="87">
        <v>129</v>
      </c>
      <c r="E130" s="8" t="str">
        <f>IF(Number&lt;=COUNT(Weightf),INDEX(Lookup_Table,MATCH(Number,Calculations!C:C,0),3),"")</f>
        <v/>
      </c>
      <c r="F130" s="8" t="str">
        <f>IF(Number&lt;=COUNT(Weightf),INDEX(Lookup_Table,MATCH(Number,Calculations!C:C,0),4),"")</f>
        <v/>
      </c>
      <c r="G130" s="46" t="str">
        <f>IF(Number&lt;=COUNT(Weightf),INDEX(Lookup_Table,MATCH(Number,Calculations!C:C,0),9),"")</f>
        <v/>
      </c>
      <c r="H130" s="46" t="str">
        <f>IF(Number&lt;=COUNT(Weightf),INDEX(Lookup_Table,MATCH(Number,Calculations!C:C,0),10),"")</f>
        <v/>
      </c>
      <c r="I130" s="11" t="str">
        <f>IF(Number&lt;=COUNT(Weightf),INDEX(Lookup_Table,MATCH(Number,Calculations!C:C,0),11),"")</f>
        <v/>
      </c>
      <c r="J13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1" spans="4:10" x14ac:dyDescent="0.2">
      <c r="D131" s="87">
        <v>130</v>
      </c>
      <c r="E131" s="8" t="str">
        <f>IF(Number&lt;=COUNT(Weightf),INDEX(Lookup_Table,MATCH(Number,Calculations!C:C,0),3),"")</f>
        <v/>
      </c>
      <c r="F131" s="8" t="str">
        <f>IF(Number&lt;=COUNT(Weightf),INDEX(Lookup_Table,MATCH(Number,Calculations!C:C,0),4),"")</f>
        <v/>
      </c>
      <c r="G131" s="46" t="str">
        <f>IF(Number&lt;=COUNT(Weightf),INDEX(Lookup_Table,MATCH(Number,Calculations!C:C,0),9),"")</f>
        <v/>
      </c>
      <c r="H131" s="46" t="str">
        <f>IF(Number&lt;=COUNT(Weightf),INDEX(Lookup_Table,MATCH(Number,Calculations!C:C,0),10),"")</f>
        <v/>
      </c>
      <c r="I131" s="11" t="str">
        <f>IF(Number&lt;=COUNT(Weightf),INDEX(Lookup_Table,MATCH(Number,Calculations!C:C,0),11),"")</f>
        <v/>
      </c>
      <c r="J13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2" spans="4:10" x14ac:dyDescent="0.2">
      <c r="D132" s="87">
        <v>131</v>
      </c>
      <c r="E132" s="8" t="str">
        <f>IF(Number&lt;=COUNT(Weightf),INDEX(Lookup_Table,MATCH(Number,Calculations!C:C,0),3),"")</f>
        <v/>
      </c>
      <c r="F132" s="8" t="str">
        <f>IF(Number&lt;=COUNT(Weightf),INDEX(Lookup_Table,MATCH(Number,Calculations!C:C,0),4),"")</f>
        <v/>
      </c>
      <c r="G132" s="46" t="str">
        <f>IF(Number&lt;=COUNT(Weightf),INDEX(Lookup_Table,MATCH(Number,Calculations!C:C,0),9),"")</f>
        <v/>
      </c>
      <c r="H132" s="46" t="str">
        <f>IF(Number&lt;=COUNT(Weightf),INDEX(Lookup_Table,MATCH(Number,Calculations!C:C,0),10),"")</f>
        <v/>
      </c>
      <c r="I132" s="11" t="str">
        <f>IF(Number&lt;=COUNT(Weightf),INDEX(Lookup_Table,MATCH(Number,Calculations!C:C,0),11),"")</f>
        <v/>
      </c>
      <c r="J13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3" spans="4:10" x14ac:dyDescent="0.2">
      <c r="D133" s="87">
        <v>132</v>
      </c>
      <c r="E133" s="8" t="str">
        <f>IF(Number&lt;=COUNT(Weightf),INDEX(Lookup_Table,MATCH(Number,Calculations!C:C,0),3),"")</f>
        <v/>
      </c>
      <c r="F133" s="8" t="str">
        <f>IF(Number&lt;=COUNT(Weightf),INDEX(Lookup_Table,MATCH(Number,Calculations!C:C,0),4),"")</f>
        <v/>
      </c>
      <c r="G133" s="46" t="str">
        <f>IF(Number&lt;=COUNT(Weightf),INDEX(Lookup_Table,MATCH(Number,Calculations!C:C,0),9),"")</f>
        <v/>
      </c>
      <c r="H133" s="46" t="str">
        <f>IF(Number&lt;=COUNT(Weightf),INDEX(Lookup_Table,MATCH(Number,Calculations!C:C,0),10),"")</f>
        <v/>
      </c>
      <c r="I133" s="11" t="str">
        <f>IF(Number&lt;=COUNT(Weightf),INDEX(Lookup_Table,MATCH(Number,Calculations!C:C,0),11),"")</f>
        <v/>
      </c>
      <c r="J13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4" spans="4:10" x14ac:dyDescent="0.2">
      <c r="D134" s="87">
        <v>133</v>
      </c>
      <c r="E134" s="8" t="str">
        <f>IF(Number&lt;=COUNT(Weightf),INDEX(Lookup_Table,MATCH(Number,Calculations!C:C,0),3),"")</f>
        <v/>
      </c>
      <c r="F134" s="8" t="str">
        <f>IF(Number&lt;=COUNT(Weightf),INDEX(Lookup_Table,MATCH(Number,Calculations!C:C,0),4),"")</f>
        <v/>
      </c>
      <c r="G134" s="46" t="str">
        <f>IF(Number&lt;=COUNT(Weightf),INDEX(Lookup_Table,MATCH(Number,Calculations!C:C,0),9),"")</f>
        <v/>
      </c>
      <c r="H134" s="46" t="str">
        <f>IF(Number&lt;=COUNT(Weightf),INDEX(Lookup_Table,MATCH(Number,Calculations!C:C,0),10),"")</f>
        <v/>
      </c>
      <c r="I134" s="11" t="str">
        <f>IF(Number&lt;=COUNT(Weightf),INDEX(Lookup_Table,MATCH(Number,Calculations!C:C,0),11),"")</f>
        <v/>
      </c>
      <c r="J13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5" spans="4:10" x14ac:dyDescent="0.2">
      <c r="D135" s="87">
        <v>134</v>
      </c>
      <c r="E135" s="8" t="str">
        <f>IF(Number&lt;=COUNT(Weightf),INDEX(Lookup_Table,MATCH(Number,Calculations!C:C,0),3),"")</f>
        <v/>
      </c>
      <c r="F135" s="8" t="str">
        <f>IF(Number&lt;=COUNT(Weightf),INDEX(Lookup_Table,MATCH(Number,Calculations!C:C,0),4),"")</f>
        <v/>
      </c>
      <c r="G135" s="46" t="str">
        <f>IF(Number&lt;=COUNT(Weightf),INDEX(Lookup_Table,MATCH(Number,Calculations!C:C,0),9),"")</f>
        <v/>
      </c>
      <c r="H135" s="46" t="str">
        <f>IF(Number&lt;=COUNT(Weightf),INDEX(Lookup_Table,MATCH(Number,Calculations!C:C,0),10),"")</f>
        <v/>
      </c>
      <c r="I135" s="11" t="str">
        <f>IF(Number&lt;=COUNT(Weightf),INDEX(Lookup_Table,MATCH(Number,Calculations!C:C,0),11),"")</f>
        <v/>
      </c>
      <c r="J13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6" spans="4:10" x14ac:dyDescent="0.2">
      <c r="D136" s="87">
        <v>135</v>
      </c>
      <c r="E136" s="8" t="str">
        <f>IF(Number&lt;=COUNT(Weightf),INDEX(Lookup_Table,MATCH(Number,Calculations!C:C,0),3),"")</f>
        <v/>
      </c>
      <c r="F136" s="8" t="str">
        <f>IF(Number&lt;=COUNT(Weightf),INDEX(Lookup_Table,MATCH(Number,Calculations!C:C,0),4),"")</f>
        <v/>
      </c>
      <c r="G136" s="46" t="str">
        <f>IF(Number&lt;=COUNT(Weightf),INDEX(Lookup_Table,MATCH(Number,Calculations!C:C,0),9),"")</f>
        <v/>
      </c>
      <c r="H136" s="46" t="str">
        <f>IF(Number&lt;=COUNT(Weightf),INDEX(Lookup_Table,MATCH(Number,Calculations!C:C,0),10),"")</f>
        <v/>
      </c>
      <c r="I136" s="11" t="str">
        <f>IF(Number&lt;=COUNT(Weightf),INDEX(Lookup_Table,MATCH(Number,Calculations!C:C,0),11),"")</f>
        <v/>
      </c>
      <c r="J13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7" spans="4:10" x14ac:dyDescent="0.2">
      <c r="D137" s="87">
        <v>136</v>
      </c>
      <c r="E137" s="8" t="str">
        <f>IF(Number&lt;=COUNT(Weightf),INDEX(Lookup_Table,MATCH(Number,Calculations!C:C,0),3),"")</f>
        <v/>
      </c>
      <c r="F137" s="8" t="str">
        <f>IF(Number&lt;=COUNT(Weightf),INDEX(Lookup_Table,MATCH(Number,Calculations!C:C,0),4),"")</f>
        <v/>
      </c>
      <c r="G137" s="46" t="str">
        <f>IF(Number&lt;=COUNT(Weightf),INDEX(Lookup_Table,MATCH(Number,Calculations!C:C,0),9),"")</f>
        <v/>
      </c>
      <c r="H137" s="46" t="str">
        <f>IF(Number&lt;=COUNT(Weightf),INDEX(Lookup_Table,MATCH(Number,Calculations!C:C,0),10),"")</f>
        <v/>
      </c>
      <c r="I137" s="11" t="str">
        <f>IF(Number&lt;=COUNT(Weightf),INDEX(Lookup_Table,MATCH(Number,Calculations!C:C,0),11),"")</f>
        <v/>
      </c>
      <c r="J13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8" spans="4:10" x14ac:dyDescent="0.2">
      <c r="D138" s="87">
        <v>137</v>
      </c>
      <c r="E138" s="8" t="str">
        <f>IF(Number&lt;=COUNT(Weightf),INDEX(Lookup_Table,MATCH(Number,Calculations!C:C,0),3),"")</f>
        <v/>
      </c>
      <c r="F138" s="8" t="str">
        <f>IF(Number&lt;=COUNT(Weightf),INDEX(Lookup_Table,MATCH(Number,Calculations!C:C,0),4),"")</f>
        <v/>
      </c>
      <c r="G138" s="46" t="str">
        <f>IF(Number&lt;=COUNT(Weightf),INDEX(Lookup_Table,MATCH(Number,Calculations!C:C,0),9),"")</f>
        <v/>
      </c>
      <c r="H138" s="46" t="str">
        <f>IF(Number&lt;=COUNT(Weightf),INDEX(Lookup_Table,MATCH(Number,Calculations!C:C,0),10),"")</f>
        <v/>
      </c>
      <c r="I138" s="11" t="str">
        <f>IF(Number&lt;=COUNT(Weightf),INDEX(Lookup_Table,MATCH(Number,Calculations!C:C,0),11),"")</f>
        <v/>
      </c>
      <c r="J13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39" spans="4:10" x14ac:dyDescent="0.2">
      <c r="D139" s="87">
        <v>138</v>
      </c>
      <c r="E139" s="8" t="str">
        <f>IF(Number&lt;=COUNT(Weightf),INDEX(Lookup_Table,MATCH(Number,Calculations!C:C,0),3),"")</f>
        <v/>
      </c>
      <c r="F139" s="8" t="str">
        <f>IF(Number&lt;=COUNT(Weightf),INDEX(Lookup_Table,MATCH(Number,Calculations!C:C,0),4),"")</f>
        <v/>
      </c>
      <c r="G139" s="46" t="str">
        <f>IF(Number&lt;=COUNT(Weightf),INDEX(Lookup_Table,MATCH(Number,Calculations!C:C,0),9),"")</f>
        <v/>
      </c>
      <c r="H139" s="46" t="str">
        <f>IF(Number&lt;=COUNT(Weightf),INDEX(Lookup_Table,MATCH(Number,Calculations!C:C,0),10),"")</f>
        <v/>
      </c>
      <c r="I139" s="11" t="str">
        <f>IF(Number&lt;=COUNT(Weightf),INDEX(Lookup_Table,MATCH(Number,Calculations!C:C,0),11),"")</f>
        <v/>
      </c>
      <c r="J13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0" spans="4:10" x14ac:dyDescent="0.2">
      <c r="D140" s="87">
        <v>139</v>
      </c>
      <c r="E140" s="8" t="str">
        <f>IF(Number&lt;=COUNT(Weightf),INDEX(Lookup_Table,MATCH(Number,Calculations!C:C,0),3),"")</f>
        <v/>
      </c>
      <c r="F140" s="8" t="str">
        <f>IF(Number&lt;=COUNT(Weightf),INDEX(Lookup_Table,MATCH(Number,Calculations!C:C,0),4),"")</f>
        <v/>
      </c>
      <c r="G140" s="46" t="str">
        <f>IF(Number&lt;=COUNT(Weightf),INDEX(Lookup_Table,MATCH(Number,Calculations!C:C,0),9),"")</f>
        <v/>
      </c>
      <c r="H140" s="46" t="str">
        <f>IF(Number&lt;=COUNT(Weightf),INDEX(Lookup_Table,MATCH(Number,Calculations!C:C,0),10),"")</f>
        <v/>
      </c>
      <c r="I140" s="11" t="str">
        <f>IF(Number&lt;=COUNT(Weightf),INDEX(Lookup_Table,MATCH(Number,Calculations!C:C,0),11),"")</f>
        <v/>
      </c>
      <c r="J14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1" spans="4:10" x14ac:dyDescent="0.2">
      <c r="D141" s="87">
        <v>140</v>
      </c>
      <c r="E141" s="8" t="str">
        <f>IF(Number&lt;=COUNT(Weightf),INDEX(Lookup_Table,MATCH(Number,Calculations!C:C,0),3),"")</f>
        <v/>
      </c>
      <c r="F141" s="8" t="str">
        <f>IF(Number&lt;=COUNT(Weightf),INDEX(Lookup_Table,MATCH(Number,Calculations!C:C,0),4),"")</f>
        <v/>
      </c>
      <c r="G141" s="46" t="str">
        <f>IF(Number&lt;=COUNT(Weightf),INDEX(Lookup_Table,MATCH(Number,Calculations!C:C,0),9),"")</f>
        <v/>
      </c>
      <c r="H141" s="46" t="str">
        <f>IF(Number&lt;=COUNT(Weightf),INDEX(Lookup_Table,MATCH(Number,Calculations!C:C,0),10),"")</f>
        <v/>
      </c>
      <c r="I141" s="11" t="str">
        <f>IF(Number&lt;=COUNT(Weightf),INDEX(Lookup_Table,MATCH(Number,Calculations!C:C,0),11),"")</f>
        <v/>
      </c>
      <c r="J14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2" spans="4:10" x14ac:dyDescent="0.2">
      <c r="D142" s="87">
        <v>141</v>
      </c>
      <c r="E142" s="8" t="str">
        <f>IF(Number&lt;=COUNT(Weightf),INDEX(Lookup_Table,MATCH(Number,Calculations!C:C,0),3),"")</f>
        <v/>
      </c>
      <c r="F142" s="8" t="str">
        <f>IF(Number&lt;=COUNT(Weightf),INDEX(Lookup_Table,MATCH(Number,Calculations!C:C,0),4),"")</f>
        <v/>
      </c>
      <c r="G142" s="46" t="str">
        <f>IF(Number&lt;=COUNT(Weightf),INDEX(Lookup_Table,MATCH(Number,Calculations!C:C,0),9),"")</f>
        <v/>
      </c>
      <c r="H142" s="46" t="str">
        <f>IF(Number&lt;=COUNT(Weightf),INDEX(Lookup_Table,MATCH(Number,Calculations!C:C,0),10),"")</f>
        <v/>
      </c>
      <c r="I142" s="11" t="str">
        <f>IF(Number&lt;=COUNT(Weightf),INDEX(Lookup_Table,MATCH(Number,Calculations!C:C,0),11),"")</f>
        <v/>
      </c>
      <c r="J14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3" spans="4:10" x14ac:dyDescent="0.2">
      <c r="D143" s="87">
        <v>142</v>
      </c>
      <c r="E143" s="8" t="str">
        <f>IF(Number&lt;=COUNT(Weightf),INDEX(Lookup_Table,MATCH(Number,Calculations!C:C,0),3),"")</f>
        <v/>
      </c>
      <c r="F143" s="8" t="str">
        <f>IF(Number&lt;=COUNT(Weightf),INDEX(Lookup_Table,MATCH(Number,Calculations!C:C,0),4),"")</f>
        <v/>
      </c>
      <c r="G143" s="46" t="str">
        <f>IF(Number&lt;=COUNT(Weightf),INDEX(Lookup_Table,MATCH(Number,Calculations!C:C,0),9),"")</f>
        <v/>
      </c>
      <c r="H143" s="46" t="str">
        <f>IF(Number&lt;=COUNT(Weightf),INDEX(Lookup_Table,MATCH(Number,Calculations!C:C,0),10),"")</f>
        <v/>
      </c>
      <c r="I143" s="11" t="str">
        <f>IF(Number&lt;=COUNT(Weightf),INDEX(Lookup_Table,MATCH(Number,Calculations!C:C,0),11),"")</f>
        <v/>
      </c>
      <c r="J14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4" spans="4:10" x14ac:dyDescent="0.2">
      <c r="D144" s="87">
        <v>143</v>
      </c>
      <c r="E144" s="8" t="str">
        <f>IF(Number&lt;=COUNT(Weightf),INDEX(Lookup_Table,MATCH(Number,Calculations!C:C,0),3),"")</f>
        <v/>
      </c>
      <c r="F144" s="8" t="str">
        <f>IF(Number&lt;=COUNT(Weightf),INDEX(Lookup_Table,MATCH(Number,Calculations!C:C,0),4),"")</f>
        <v/>
      </c>
      <c r="G144" s="46" t="str">
        <f>IF(Number&lt;=COUNT(Weightf),INDEX(Lookup_Table,MATCH(Number,Calculations!C:C,0),9),"")</f>
        <v/>
      </c>
      <c r="H144" s="46" t="str">
        <f>IF(Number&lt;=COUNT(Weightf),INDEX(Lookup_Table,MATCH(Number,Calculations!C:C,0),10),"")</f>
        <v/>
      </c>
      <c r="I144" s="11" t="str">
        <f>IF(Number&lt;=COUNT(Weightf),INDEX(Lookup_Table,MATCH(Number,Calculations!C:C,0),11),"")</f>
        <v/>
      </c>
      <c r="J14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5" spans="4:10" x14ac:dyDescent="0.2">
      <c r="D145" s="87">
        <v>144</v>
      </c>
      <c r="E145" s="8" t="str">
        <f>IF(Number&lt;=COUNT(Weightf),INDEX(Lookup_Table,MATCH(Number,Calculations!C:C,0),3),"")</f>
        <v/>
      </c>
      <c r="F145" s="8" t="str">
        <f>IF(Number&lt;=COUNT(Weightf),INDEX(Lookup_Table,MATCH(Number,Calculations!C:C,0),4),"")</f>
        <v/>
      </c>
      <c r="G145" s="46" t="str">
        <f>IF(Number&lt;=COUNT(Weightf),INDEX(Lookup_Table,MATCH(Number,Calculations!C:C,0),9),"")</f>
        <v/>
      </c>
      <c r="H145" s="46" t="str">
        <f>IF(Number&lt;=COUNT(Weightf),INDEX(Lookup_Table,MATCH(Number,Calculations!C:C,0),10),"")</f>
        <v/>
      </c>
      <c r="I145" s="11" t="str">
        <f>IF(Number&lt;=COUNT(Weightf),INDEX(Lookup_Table,MATCH(Number,Calculations!C:C,0),11),"")</f>
        <v/>
      </c>
      <c r="J14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6" spans="4:10" x14ac:dyDescent="0.2">
      <c r="D146" s="87">
        <v>145</v>
      </c>
      <c r="E146" s="8" t="str">
        <f>IF(Number&lt;=COUNT(Weightf),INDEX(Lookup_Table,MATCH(Number,Calculations!C:C,0),3),"")</f>
        <v/>
      </c>
      <c r="F146" s="8" t="str">
        <f>IF(Number&lt;=COUNT(Weightf),INDEX(Lookup_Table,MATCH(Number,Calculations!C:C,0),4),"")</f>
        <v/>
      </c>
      <c r="G146" s="46" t="str">
        <f>IF(Number&lt;=COUNT(Weightf),INDEX(Lookup_Table,MATCH(Number,Calculations!C:C,0),9),"")</f>
        <v/>
      </c>
      <c r="H146" s="46" t="str">
        <f>IF(Number&lt;=COUNT(Weightf),INDEX(Lookup_Table,MATCH(Number,Calculations!C:C,0),10),"")</f>
        <v/>
      </c>
      <c r="I146" s="11" t="str">
        <f>IF(Number&lt;=COUNT(Weightf),INDEX(Lookup_Table,MATCH(Number,Calculations!C:C,0),11),"")</f>
        <v/>
      </c>
      <c r="J14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7" spans="4:10" x14ac:dyDescent="0.2">
      <c r="D147" s="87">
        <v>146</v>
      </c>
      <c r="E147" s="8" t="str">
        <f>IF(Number&lt;=COUNT(Weightf),INDEX(Lookup_Table,MATCH(Number,Calculations!C:C,0),3),"")</f>
        <v/>
      </c>
      <c r="F147" s="8" t="str">
        <f>IF(Number&lt;=COUNT(Weightf),INDEX(Lookup_Table,MATCH(Number,Calculations!C:C,0),4),"")</f>
        <v/>
      </c>
      <c r="G147" s="46" t="str">
        <f>IF(Number&lt;=COUNT(Weightf),INDEX(Lookup_Table,MATCH(Number,Calculations!C:C,0),9),"")</f>
        <v/>
      </c>
      <c r="H147" s="46" t="str">
        <f>IF(Number&lt;=COUNT(Weightf),INDEX(Lookup_Table,MATCH(Number,Calculations!C:C,0),10),"")</f>
        <v/>
      </c>
      <c r="I147" s="11" t="str">
        <f>IF(Number&lt;=COUNT(Weightf),INDEX(Lookup_Table,MATCH(Number,Calculations!C:C,0),11),"")</f>
        <v/>
      </c>
      <c r="J14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8" spans="4:10" x14ac:dyDescent="0.2">
      <c r="D148" s="87">
        <v>147</v>
      </c>
      <c r="E148" s="8" t="str">
        <f>IF(Number&lt;=COUNT(Weightf),INDEX(Lookup_Table,MATCH(Number,Calculations!C:C,0),3),"")</f>
        <v/>
      </c>
      <c r="F148" s="8" t="str">
        <f>IF(Number&lt;=COUNT(Weightf),INDEX(Lookup_Table,MATCH(Number,Calculations!C:C,0),4),"")</f>
        <v/>
      </c>
      <c r="G148" s="46" t="str">
        <f>IF(Number&lt;=COUNT(Weightf),INDEX(Lookup_Table,MATCH(Number,Calculations!C:C,0),9),"")</f>
        <v/>
      </c>
      <c r="H148" s="46" t="str">
        <f>IF(Number&lt;=COUNT(Weightf),INDEX(Lookup_Table,MATCH(Number,Calculations!C:C,0),10),"")</f>
        <v/>
      </c>
      <c r="I148" s="11" t="str">
        <f>IF(Number&lt;=COUNT(Weightf),INDEX(Lookup_Table,MATCH(Number,Calculations!C:C,0),11),"")</f>
        <v/>
      </c>
      <c r="J14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49" spans="4:10" x14ac:dyDescent="0.2">
      <c r="D149" s="87">
        <v>148</v>
      </c>
      <c r="E149" s="8" t="str">
        <f>IF(Number&lt;=COUNT(Weightf),INDEX(Lookup_Table,MATCH(Number,Calculations!C:C,0),3),"")</f>
        <v/>
      </c>
      <c r="F149" s="8" t="str">
        <f>IF(Number&lt;=COUNT(Weightf),INDEX(Lookup_Table,MATCH(Number,Calculations!C:C,0),4),"")</f>
        <v/>
      </c>
      <c r="G149" s="46" t="str">
        <f>IF(Number&lt;=COUNT(Weightf),INDEX(Lookup_Table,MATCH(Number,Calculations!C:C,0),9),"")</f>
        <v/>
      </c>
      <c r="H149" s="46" t="str">
        <f>IF(Number&lt;=COUNT(Weightf),INDEX(Lookup_Table,MATCH(Number,Calculations!C:C,0),10),"")</f>
        <v/>
      </c>
      <c r="I149" s="11" t="str">
        <f>IF(Number&lt;=COUNT(Weightf),INDEX(Lookup_Table,MATCH(Number,Calculations!C:C,0),11),"")</f>
        <v/>
      </c>
      <c r="J14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0" spans="4:10" x14ac:dyDescent="0.2">
      <c r="D150" s="87">
        <v>149</v>
      </c>
      <c r="E150" s="8" t="str">
        <f>IF(Number&lt;=COUNT(Weightf),INDEX(Lookup_Table,MATCH(Number,Calculations!C:C,0),3),"")</f>
        <v/>
      </c>
      <c r="F150" s="8" t="str">
        <f>IF(Number&lt;=COUNT(Weightf),INDEX(Lookup_Table,MATCH(Number,Calculations!C:C,0),4),"")</f>
        <v/>
      </c>
      <c r="G150" s="46" t="str">
        <f>IF(Number&lt;=COUNT(Weightf),INDEX(Lookup_Table,MATCH(Number,Calculations!C:C,0),9),"")</f>
        <v/>
      </c>
      <c r="H150" s="46" t="str">
        <f>IF(Number&lt;=COUNT(Weightf),INDEX(Lookup_Table,MATCH(Number,Calculations!C:C,0),10),"")</f>
        <v/>
      </c>
      <c r="I150" s="11" t="str">
        <f>IF(Number&lt;=COUNT(Weightf),INDEX(Lookup_Table,MATCH(Number,Calculations!C:C,0),11),"")</f>
        <v/>
      </c>
      <c r="J15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1" spans="4:10" x14ac:dyDescent="0.2">
      <c r="D151" s="87">
        <v>150</v>
      </c>
      <c r="E151" s="8" t="str">
        <f>IF(Number&lt;=COUNT(Weightf),INDEX(Lookup_Table,MATCH(Number,Calculations!C:C,0),3),"")</f>
        <v/>
      </c>
      <c r="F151" s="8" t="str">
        <f>IF(Number&lt;=COUNT(Weightf),INDEX(Lookup_Table,MATCH(Number,Calculations!C:C,0),4),"")</f>
        <v/>
      </c>
      <c r="G151" s="46" t="str">
        <f>IF(Number&lt;=COUNT(Weightf),INDEX(Lookup_Table,MATCH(Number,Calculations!C:C,0),9),"")</f>
        <v/>
      </c>
      <c r="H151" s="46" t="str">
        <f>IF(Number&lt;=COUNT(Weightf),INDEX(Lookup_Table,MATCH(Number,Calculations!C:C,0),10),"")</f>
        <v/>
      </c>
      <c r="I151" s="11" t="str">
        <f>IF(Number&lt;=COUNT(Weightf),INDEX(Lookup_Table,MATCH(Number,Calculations!C:C,0),11),"")</f>
        <v/>
      </c>
      <c r="J15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2" spans="4:10" x14ac:dyDescent="0.2">
      <c r="D152" s="87">
        <v>151</v>
      </c>
      <c r="E152" s="8" t="str">
        <f>IF(Number&lt;=COUNT(Weightf),INDEX(Lookup_Table,MATCH(Number,Calculations!C:C,0),3),"")</f>
        <v/>
      </c>
      <c r="F152" s="8" t="str">
        <f>IF(Number&lt;=COUNT(Weightf),INDEX(Lookup_Table,MATCH(Number,Calculations!C:C,0),4),"")</f>
        <v/>
      </c>
      <c r="G152" s="46" t="str">
        <f>IF(Number&lt;=COUNT(Weightf),INDEX(Lookup_Table,MATCH(Number,Calculations!C:C,0),9),"")</f>
        <v/>
      </c>
      <c r="H152" s="46" t="str">
        <f>IF(Number&lt;=COUNT(Weightf),INDEX(Lookup_Table,MATCH(Number,Calculations!C:C,0),10),"")</f>
        <v/>
      </c>
      <c r="I152" s="11" t="str">
        <f>IF(Number&lt;=COUNT(Weightf),INDEX(Lookup_Table,MATCH(Number,Calculations!C:C,0),11),"")</f>
        <v/>
      </c>
      <c r="J15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3" spans="4:10" x14ac:dyDescent="0.2">
      <c r="D153" s="87">
        <v>152</v>
      </c>
      <c r="E153" s="8" t="str">
        <f>IF(Number&lt;=COUNT(Weightf),INDEX(Lookup_Table,MATCH(Number,Calculations!C:C,0),3),"")</f>
        <v/>
      </c>
      <c r="F153" s="8" t="str">
        <f>IF(Number&lt;=COUNT(Weightf),INDEX(Lookup_Table,MATCH(Number,Calculations!C:C,0),4),"")</f>
        <v/>
      </c>
      <c r="G153" s="46" t="str">
        <f>IF(Number&lt;=COUNT(Weightf),INDEX(Lookup_Table,MATCH(Number,Calculations!C:C,0),9),"")</f>
        <v/>
      </c>
      <c r="H153" s="46" t="str">
        <f>IF(Number&lt;=COUNT(Weightf),INDEX(Lookup_Table,MATCH(Number,Calculations!C:C,0),10),"")</f>
        <v/>
      </c>
      <c r="I153" s="11" t="str">
        <f>IF(Number&lt;=COUNT(Weightf),INDEX(Lookup_Table,MATCH(Number,Calculations!C:C,0),11),"")</f>
        <v/>
      </c>
      <c r="J15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4" spans="4:10" x14ac:dyDescent="0.2">
      <c r="D154" s="87">
        <v>153</v>
      </c>
      <c r="E154" s="8" t="str">
        <f>IF(Number&lt;=COUNT(Weightf),INDEX(Lookup_Table,MATCH(Number,Calculations!C:C,0),3),"")</f>
        <v/>
      </c>
      <c r="F154" s="8" t="str">
        <f>IF(Number&lt;=COUNT(Weightf),INDEX(Lookup_Table,MATCH(Number,Calculations!C:C,0),4),"")</f>
        <v/>
      </c>
      <c r="G154" s="46" t="str">
        <f>IF(Number&lt;=COUNT(Weightf),INDEX(Lookup_Table,MATCH(Number,Calculations!C:C,0),9),"")</f>
        <v/>
      </c>
      <c r="H154" s="46" t="str">
        <f>IF(Number&lt;=COUNT(Weightf),INDEX(Lookup_Table,MATCH(Number,Calculations!C:C,0),10),"")</f>
        <v/>
      </c>
      <c r="I154" s="11" t="str">
        <f>IF(Number&lt;=COUNT(Weightf),INDEX(Lookup_Table,MATCH(Number,Calculations!C:C,0),11),"")</f>
        <v/>
      </c>
      <c r="J15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5" spans="4:10" x14ac:dyDescent="0.2">
      <c r="D155" s="87">
        <v>154</v>
      </c>
      <c r="E155" s="8" t="str">
        <f>IF(Number&lt;=COUNT(Weightf),INDEX(Lookup_Table,MATCH(Number,Calculations!C:C,0),3),"")</f>
        <v/>
      </c>
      <c r="F155" s="8" t="str">
        <f>IF(Number&lt;=COUNT(Weightf),INDEX(Lookup_Table,MATCH(Number,Calculations!C:C,0),4),"")</f>
        <v/>
      </c>
      <c r="G155" s="46" t="str">
        <f>IF(Number&lt;=COUNT(Weightf),INDEX(Lookup_Table,MATCH(Number,Calculations!C:C,0),9),"")</f>
        <v/>
      </c>
      <c r="H155" s="46" t="str">
        <f>IF(Number&lt;=COUNT(Weightf),INDEX(Lookup_Table,MATCH(Number,Calculations!C:C,0),10),"")</f>
        <v/>
      </c>
      <c r="I155" s="11" t="str">
        <f>IF(Number&lt;=COUNT(Weightf),INDEX(Lookup_Table,MATCH(Number,Calculations!C:C,0),11),"")</f>
        <v/>
      </c>
      <c r="J15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6" spans="4:10" x14ac:dyDescent="0.2">
      <c r="D156" s="87">
        <v>155</v>
      </c>
      <c r="E156" s="8" t="str">
        <f>IF(Number&lt;=COUNT(Weightf),INDEX(Lookup_Table,MATCH(Number,Calculations!C:C,0),3),"")</f>
        <v/>
      </c>
      <c r="F156" s="8" t="str">
        <f>IF(Number&lt;=COUNT(Weightf),INDEX(Lookup_Table,MATCH(Number,Calculations!C:C,0),4),"")</f>
        <v/>
      </c>
      <c r="G156" s="46" t="str">
        <f>IF(Number&lt;=COUNT(Weightf),INDEX(Lookup_Table,MATCH(Number,Calculations!C:C,0),9),"")</f>
        <v/>
      </c>
      <c r="H156" s="46" t="str">
        <f>IF(Number&lt;=COUNT(Weightf),INDEX(Lookup_Table,MATCH(Number,Calculations!C:C,0),10),"")</f>
        <v/>
      </c>
      <c r="I156" s="11" t="str">
        <f>IF(Number&lt;=COUNT(Weightf),INDEX(Lookup_Table,MATCH(Number,Calculations!C:C,0),11),"")</f>
        <v/>
      </c>
      <c r="J15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7" spans="4:10" x14ac:dyDescent="0.2">
      <c r="D157" s="87">
        <v>156</v>
      </c>
      <c r="E157" s="8" t="str">
        <f>IF(Number&lt;=COUNT(Weightf),INDEX(Lookup_Table,MATCH(Number,Calculations!C:C,0),3),"")</f>
        <v/>
      </c>
      <c r="F157" s="8" t="str">
        <f>IF(Number&lt;=COUNT(Weightf),INDEX(Lookup_Table,MATCH(Number,Calculations!C:C,0),4),"")</f>
        <v/>
      </c>
      <c r="G157" s="46" t="str">
        <f>IF(Number&lt;=COUNT(Weightf),INDEX(Lookup_Table,MATCH(Number,Calculations!C:C,0),9),"")</f>
        <v/>
      </c>
      <c r="H157" s="46" t="str">
        <f>IF(Number&lt;=COUNT(Weightf),INDEX(Lookup_Table,MATCH(Number,Calculations!C:C,0),10),"")</f>
        <v/>
      </c>
      <c r="I157" s="11" t="str">
        <f>IF(Number&lt;=COUNT(Weightf),INDEX(Lookup_Table,MATCH(Number,Calculations!C:C,0),11),"")</f>
        <v/>
      </c>
      <c r="J15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8" spans="4:10" x14ac:dyDescent="0.2">
      <c r="D158" s="87">
        <v>157</v>
      </c>
      <c r="E158" s="8" t="str">
        <f>IF(Number&lt;=COUNT(Weightf),INDEX(Lookup_Table,MATCH(Number,Calculations!C:C,0),3),"")</f>
        <v/>
      </c>
      <c r="F158" s="8" t="str">
        <f>IF(Number&lt;=COUNT(Weightf),INDEX(Lookup_Table,MATCH(Number,Calculations!C:C,0),4),"")</f>
        <v/>
      </c>
      <c r="G158" s="46" t="str">
        <f>IF(Number&lt;=COUNT(Weightf),INDEX(Lookup_Table,MATCH(Number,Calculations!C:C,0),9),"")</f>
        <v/>
      </c>
      <c r="H158" s="46" t="str">
        <f>IF(Number&lt;=COUNT(Weightf),INDEX(Lookup_Table,MATCH(Number,Calculations!C:C,0),10),"")</f>
        <v/>
      </c>
      <c r="I158" s="11" t="str">
        <f>IF(Number&lt;=COUNT(Weightf),INDEX(Lookup_Table,MATCH(Number,Calculations!C:C,0),11),"")</f>
        <v/>
      </c>
      <c r="J15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59" spans="4:10" x14ac:dyDescent="0.2">
      <c r="D159" s="87">
        <v>158</v>
      </c>
      <c r="E159" s="8" t="str">
        <f>IF(Number&lt;=COUNT(Weightf),INDEX(Lookup_Table,MATCH(Number,Calculations!C:C,0),3),"")</f>
        <v/>
      </c>
      <c r="F159" s="8" t="str">
        <f>IF(Number&lt;=COUNT(Weightf),INDEX(Lookup_Table,MATCH(Number,Calculations!C:C,0),4),"")</f>
        <v/>
      </c>
      <c r="G159" s="46" t="str">
        <f>IF(Number&lt;=COUNT(Weightf),INDEX(Lookup_Table,MATCH(Number,Calculations!C:C,0),9),"")</f>
        <v/>
      </c>
      <c r="H159" s="46" t="str">
        <f>IF(Number&lt;=COUNT(Weightf),INDEX(Lookup_Table,MATCH(Number,Calculations!C:C,0),10),"")</f>
        <v/>
      </c>
      <c r="I159" s="11" t="str">
        <f>IF(Number&lt;=COUNT(Weightf),INDEX(Lookup_Table,MATCH(Number,Calculations!C:C,0),11),"")</f>
        <v/>
      </c>
      <c r="J15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0" spans="4:10" x14ac:dyDescent="0.2">
      <c r="D160" s="87">
        <v>159</v>
      </c>
      <c r="E160" s="8" t="str">
        <f>IF(Number&lt;=COUNT(Weightf),INDEX(Lookup_Table,MATCH(Number,Calculations!C:C,0),3),"")</f>
        <v/>
      </c>
      <c r="F160" s="8" t="str">
        <f>IF(Number&lt;=COUNT(Weightf),INDEX(Lookup_Table,MATCH(Number,Calculations!C:C,0),4),"")</f>
        <v/>
      </c>
      <c r="G160" s="46" t="str">
        <f>IF(Number&lt;=COUNT(Weightf),INDEX(Lookup_Table,MATCH(Number,Calculations!C:C,0),9),"")</f>
        <v/>
      </c>
      <c r="H160" s="46" t="str">
        <f>IF(Number&lt;=COUNT(Weightf),INDEX(Lookup_Table,MATCH(Number,Calculations!C:C,0),10),"")</f>
        <v/>
      </c>
      <c r="I160" s="11" t="str">
        <f>IF(Number&lt;=COUNT(Weightf),INDEX(Lookup_Table,MATCH(Number,Calculations!C:C,0),11),"")</f>
        <v/>
      </c>
      <c r="J16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1" spans="4:10" x14ac:dyDescent="0.2">
      <c r="D161" s="87">
        <v>160</v>
      </c>
      <c r="E161" s="8" t="str">
        <f>IF(Number&lt;=COUNT(Weightf),INDEX(Lookup_Table,MATCH(Number,Calculations!C:C,0),3),"")</f>
        <v/>
      </c>
      <c r="F161" s="8" t="str">
        <f>IF(Number&lt;=COUNT(Weightf),INDEX(Lookup_Table,MATCH(Number,Calculations!C:C,0),4),"")</f>
        <v/>
      </c>
      <c r="G161" s="46" t="str">
        <f>IF(Number&lt;=COUNT(Weightf),INDEX(Lookup_Table,MATCH(Number,Calculations!C:C,0),9),"")</f>
        <v/>
      </c>
      <c r="H161" s="46" t="str">
        <f>IF(Number&lt;=COUNT(Weightf),INDEX(Lookup_Table,MATCH(Number,Calculations!C:C,0),10),"")</f>
        <v/>
      </c>
      <c r="I161" s="11" t="str">
        <f>IF(Number&lt;=COUNT(Weightf),INDEX(Lookup_Table,MATCH(Number,Calculations!C:C,0),11),"")</f>
        <v/>
      </c>
      <c r="J16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2" spans="4:10" x14ac:dyDescent="0.2">
      <c r="D162" s="87">
        <v>161</v>
      </c>
      <c r="E162" s="8" t="str">
        <f>IF(Number&lt;=COUNT(Weightf),INDEX(Lookup_Table,MATCH(Number,Calculations!C:C,0),3),"")</f>
        <v/>
      </c>
      <c r="F162" s="8" t="str">
        <f>IF(Number&lt;=COUNT(Weightf),INDEX(Lookup_Table,MATCH(Number,Calculations!C:C,0),4),"")</f>
        <v/>
      </c>
      <c r="G162" s="46" t="str">
        <f>IF(Number&lt;=COUNT(Weightf),INDEX(Lookup_Table,MATCH(Number,Calculations!C:C,0),9),"")</f>
        <v/>
      </c>
      <c r="H162" s="46" t="str">
        <f>IF(Number&lt;=COUNT(Weightf),INDEX(Lookup_Table,MATCH(Number,Calculations!C:C,0),10),"")</f>
        <v/>
      </c>
      <c r="I162" s="11" t="str">
        <f>IF(Number&lt;=COUNT(Weightf),INDEX(Lookup_Table,MATCH(Number,Calculations!C:C,0),11),"")</f>
        <v/>
      </c>
      <c r="J16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3" spans="4:10" x14ac:dyDescent="0.2">
      <c r="D163" s="87">
        <v>162</v>
      </c>
      <c r="E163" s="8" t="str">
        <f>IF(Number&lt;=COUNT(Weightf),INDEX(Lookup_Table,MATCH(Number,Calculations!C:C,0),3),"")</f>
        <v/>
      </c>
      <c r="F163" s="8" t="str">
        <f>IF(Number&lt;=COUNT(Weightf),INDEX(Lookup_Table,MATCH(Number,Calculations!C:C,0),4),"")</f>
        <v/>
      </c>
      <c r="G163" s="46" t="str">
        <f>IF(Number&lt;=COUNT(Weightf),INDEX(Lookup_Table,MATCH(Number,Calculations!C:C,0),9),"")</f>
        <v/>
      </c>
      <c r="H163" s="46" t="str">
        <f>IF(Number&lt;=COUNT(Weightf),INDEX(Lookup_Table,MATCH(Number,Calculations!C:C,0),10),"")</f>
        <v/>
      </c>
      <c r="I163" s="11" t="str">
        <f>IF(Number&lt;=COUNT(Weightf),INDEX(Lookup_Table,MATCH(Number,Calculations!C:C,0),11),"")</f>
        <v/>
      </c>
      <c r="J16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4" spans="4:10" x14ac:dyDescent="0.2">
      <c r="D164" s="87">
        <v>163</v>
      </c>
      <c r="E164" s="8" t="str">
        <f>IF(Number&lt;=COUNT(Weightf),INDEX(Lookup_Table,MATCH(Number,Calculations!C:C,0),3),"")</f>
        <v/>
      </c>
      <c r="F164" s="8" t="str">
        <f>IF(Number&lt;=COUNT(Weightf),INDEX(Lookup_Table,MATCH(Number,Calculations!C:C,0),4),"")</f>
        <v/>
      </c>
      <c r="G164" s="46" t="str">
        <f>IF(Number&lt;=COUNT(Weightf),INDEX(Lookup_Table,MATCH(Number,Calculations!C:C,0),9),"")</f>
        <v/>
      </c>
      <c r="H164" s="46" t="str">
        <f>IF(Number&lt;=COUNT(Weightf),INDEX(Lookup_Table,MATCH(Number,Calculations!C:C,0),10),"")</f>
        <v/>
      </c>
      <c r="I164" s="11" t="str">
        <f>IF(Number&lt;=COUNT(Weightf),INDEX(Lookup_Table,MATCH(Number,Calculations!C:C,0),11),"")</f>
        <v/>
      </c>
      <c r="J16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5" spans="4:10" x14ac:dyDescent="0.2">
      <c r="D165" s="87">
        <v>164</v>
      </c>
      <c r="E165" s="8" t="str">
        <f>IF(Number&lt;=COUNT(Weightf),INDEX(Lookup_Table,MATCH(Number,Calculations!C:C,0),3),"")</f>
        <v/>
      </c>
      <c r="F165" s="8" t="str">
        <f>IF(Number&lt;=COUNT(Weightf),INDEX(Lookup_Table,MATCH(Number,Calculations!C:C,0),4),"")</f>
        <v/>
      </c>
      <c r="G165" s="46" t="str">
        <f>IF(Number&lt;=COUNT(Weightf),INDEX(Lookup_Table,MATCH(Number,Calculations!C:C,0),9),"")</f>
        <v/>
      </c>
      <c r="H165" s="46" t="str">
        <f>IF(Number&lt;=COUNT(Weightf),INDEX(Lookup_Table,MATCH(Number,Calculations!C:C,0),10),"")</f>
        <v/>
      </c>
      <c r="I165" s="11" t="str">
        <f>IF(Number&lt;=COUNT(Weightf),INDEX(Lookup_Table,MATCH(Number,Calculations!C:C,0),11),"")</f>
        <v/>
      </c>
      <c r="J16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6" spans="4:10" x14ac:dyDescent="0.2">
      <c r="D166" s="87">
        <v>165</v>
      </c>
      <c r="E166" s="8" t="str">
        <f>IF(Number&lt;=COUNT(Weightf),INDEX(Lookup_Table,MATCH(Number,Calculations!C:C,0),3),"")</f>
        <v/>
      </c>
      <c r="F166" s="8" t="str">
        <f>IF(Number&lt;=COUNT(Weightf),INDEX(Lookup_Table,MATCH(Number,Calculations!C:C,0),4),"")</f>
        <v/>
      </c>
      <c r="G166" s="46" t="str">
        <f>IF(Number&lt;=COUNT(Weightf),INDEX(Lookup_Table,MATCH(Number,Calculations!C:C,0),9),"")</f>
        <v/>
      </c>
      <c r="H166" s="46" t="str">
        <f>IF(Number&lt;=COUNT(Weightf),INDEX(Lookup_Table,MATCH(Number,Calculations!C:C,0),10),"")</f>
        <v/>
      </c>
      <c r="I166" s="11" t="str">
        <f>IF(Number&lt;=COUNT(Weightf),INDEX(Lookup_Table,MATCH(Number,Calculations!C:C,0),11),"")</f>
        <v/>
      </c>
      <c r="J16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7" spans="4:10" x14ac:dyDescent="0.2">
      <c r="D167" s="87">
        <v>166</v>
      </c>
      <c r="E167" s="8" t="str">
        <f>IF(Number&lt;=COUNT(Weightf),INDEX(Lookup_Table,MATCH(Number,Calculations!C:C,0),3),"")</f>
        <v/>
      </c>
      <c r="F167" s="8" t="str">
        <f>IF(Number&lt;=COUNT(Weightf),INDEX(Lookup_Table,MATCH(Number,Calculations!C:C,0),4),"")</f>
        <v/>
      </c>
      <c r="G167" s="46" t="str">
        <f>IF(Number&lt;=COUNT(Weightf),INDEX(Lookup_Table,MATCH(Number,Calculations!C:C,0),9),"")</f>
        <v/>
      </c>
      <c r="H167" s="46" t="str">
        <f>IF(Number&lt;=COUNT(Weightf),INDEX(Lookup_Table,MATCH(Number,Calculations!C:C,0),10),"")</f>
        <v/>
      </c>
      <c r="I167" s="11" t="str">
        <f>IF(Number&lt;=COUNT(Weightf),INDEX(Lookup_Table,MATCH(Number,Calculations!C:C,0),11),"")</f>
        <v/>
      </c>
      <c r="J16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8" spans="4:10" x14ac:dyDescent="0.2">
      <c r="D168" s="87">
        <v>167</v>
      </c>
      <c r="E168" s="8" t="str">
        <f>IF(Number&lt;=COUNT(Weightf),INDEX(Lookup_Table,MATCH(Number,Calculations!C:C,0),3),"")</f>
        <v/>
      </c>
      <c r="F168" s="8" t="str">
        <f>IF(Number&lt;=COUNT(Weightf),INDEX(Lookup_Table,MATCH(Number,Calculations!C:C,0),4),"")</f>
        <v/>
      </c>
      <c r="G168" s="46" t="str">
        <f>IF(Number&lt;=COUNT(Weightf),INDEX(Lookup_Table,MATCH(Number,Calculations!C:C,0),9),"")</f>
        <v/>
      </c>
      <c r="H168" s="46" t="str">
        <f>IF(Number&lt;=COUNT(Weightf),INDEX(Lookup_Table,MATCH(Number,Calculations!C:C,0),10),"")</f>
        <v/>
      </c>
      <c r="I168" s="11" t="str">
        <f>IF(Number&lt;=COUNT(Weightf),INDEX(Lookup_Table,MATCH(Number,Calculations!C:C,0),11),"")</f>
        <v/>
      </c>
      <c r="J16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69" spans="4:10" x14ac:dyDescent="0.2">
      <c r="D169" s="87">
        <v>168</v>
      </c>
      <c r="E169" s="8" t="str">
        <f>IF(Number&lt;=COUNT(Weightf),INDEX(Lookup_Table,MATCH(Number,Calculations!C:C,0),3),"")</f>
        <v/>
      </c>
      <c r="F169" s="8" t="str">
        <f>IF(Number&lt;=COUNT(Weightf),INDEX(Lookup_Table,MATCH(Number,Calculations!C:C,0),4),"")</f>
        <v/>
      </c>
      <c r="G169" s="46" t="str">
        <f>IF(Number&lt;=COUNT(Weightf),INDEX(Lookup_Table,MATCH(Number,Calculations!C:C,0),9),"")</f>
        <v/>
      </c>
      <c r="H169" s="46" t="str">
        <f>IF(Number&lt;=COUNT(Weightf),INDEX(Lookup_Table,MATCH(Number,Calculations!C:C,0),10),"")</f>
        <v/>
      </c>
      <c r="I169" s="11" t="str">
        <f>IF(Number&lt;=COUNT(Weightf),INDEX(Lookup_Table,MATCH(Number,Calculations!C:C,0),11),"")</f>
        <v/>
      </c>
      <c r="J16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0" spans="4:10" x14ac:dyDescent="0.2">
      <c r="D170" s="87">
        <v>169</v>
      </c>
      <c r="E170" s="8" t="str">
        <f>IF(Number&lt;=COUNT(Weightf),INDEX(Lookup_Table,MATCH(Number,Calculations!C:C,0),3),"")</f>
        <v/>
      </c>
      <c r="F170" s="8" t="str">
        <f>IF(Number&lt;=COUNT(Weightf),INDEX(Lookup_Table,MATCH(Number,Calculations!C:C,0),4),"")</f>
        <v/>
      </c>
      <c r="G170" s="46" t="str">
        <f>IF(Number&lt;=COUNT(Weightf),INDEX(Lookup_Table,MATCH(Number,Calculations!C:C,0),9),"")</f>
        <v/>
      </c>
      <c r="H170" s="46" t="str">
        <f>IF(Number&lt;=COUNT(Weightf),INDEX(Lookup_Table,MATCH(Number,Calculations!C:C,0),10),"")</f>
        <v/>
      </c>
      <c r="I170" s="11" t="str">
        <f>IF(Number&lt;=COUNT(Weightf),INDEX(Lookup_Table,MATCH(Number,Calculations!C:C,0),11),"")</f>
        <v/>
      </c>
      <c r="J17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1" spans="4:10" x14ac:dyDescent="0.2">
      <c r="D171" s="87">
        <v>170</v>
      </c>
      <c r="E171" s="8" t="str">
        <f>IF(Number&lt;=COUNT(Weightf),INDEX(Lookup_Table,MATCH(Number,Calculations!C:C,0),3),"")</f>
        <v/>
      </c>
      <c r="F171" s="8" t="str">
        <f>IF(Number&lt;=COUNT(Weightf),INDEX(Lookup_Table,MATCH(Number,Calculations!C:C,0),4),"")</f>
        <v/>
      </c>
      <c r="G171" s="46" t="str">
        <f>IF(Number&lt;=COUNT(Weightf),INDEX(Lookup_Table,MATCH(Number,Calculations!C:C,0),9),"")</f>
        <v/>
      </c>
      <c r="H171" s="46" t="str">
        <f>IF(Number&lt;=COUNT(Weightf),INDEX(Lookup_Table,MATCH(Number,Calculations!C:C,0),10),"")</f>
        <v/>
      </c>
      <c r="I171" s="11" t="str">
        <f>IF(Number&lt;=COUNT(Weightf),INDEX(Lookup_Table,MATCH(Number,Calculations!C:C,0),11),"")</f>
        <v/>
      </c>
      <c r="J17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2" spans="4:10" x14ac:dyDescent="0.2">
      <c r="D172" s="87">
        <v>171</v>
      </c>
      <c r="E172" s="8" t="str">
        <f>IF(Number&lt;=COUNT(Weightf),INDEX(Lookup_Table,MATCH(Number,Calculations!C:C,0),3),"")</f>
        <v/>
      </c>
      <c r="F172" s="8" t="str">
        <f>IF(Number&lt;=COUNT(Weightf),INDEX(Lookup_Table,MATCH(Number,Calculations!C:C,0),4),"")</f>
        <v/>
      </c>
      <c r="G172" s="46" t="str">
        <f>IF(Number&lt;=COUNT(Weightf),INDEX(Lookup_Table,MATCH(Number,Calculations!C:C,0),9),"")</f>
        <v/>
      </c>
      <c r="H172" s="46" t="str">
        <f>IF(Number&lt;=COUNT(Weightf),INDEX(Lookup_Table,MATCH(Number,Calculations!C:C,0),10),"")</f>
        <v/>
      </c>
      <c r="I172" s="11" t="str">
        <f>IF(Number&lt;=COUNT(Weightf),INDEX(Lookup_Table,MATCH(Number,Calculations!C:C,0),11),"")</f>
        <v/>
      </c>
      <c r="J17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3" spans="4:10" x14ac:dyDescent="0.2">
      <c r="D173" s="87">
        <v>172</v>
      </c>
      <c r="E173" s="8" t="str">
        <f>IF(Number&lt;=COUNT(Weightf),INDEX(Lookup_Table,MATCH(Number,Calculations!C:C,0),3),"")</f>
        <v/>
      </c>
      <c r="F173" s="8" t="str">
        <f>IF(Number&lt;=COUNT(Weightf),INDEX(Lookup_Table,MATCH(Number,Calculations!C:C,0),4),"")</f>
        <v/>
      </c>
      <c r="G173" s="46" t="str">
        <f>IF(Number&lt;=COUNT(Weightf),INDEX(Lookup_Table,MATCH(Number,Calculations!C:C,0),9),"")</f>
        <v/>
      </c>
      <c r="H173" s="46" t="str">
        <f>IF(Number&lt;=COUNT(Weightf),INDEX(Lookup_Table,MATCH(Number,Calculations!C:C,0),10),"")</f>
        <v/>
      </c>
      <c r="I173" s="11" t="str">
        <f>IF(Number&lt;=COUNT(Weightf),INDEX(Lookup_Table,MATCH(Number,Calculations!C:C,0),11),"")</f>
        <v/>
      </c>
      <c r="J17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4" spans="4:10" x14ac:dyDescent="0.2">
      <c r="D174" s="87">
        <v>173</v>
      </c>
      <c r="E174" s="8" t="str">
        <f>IF(Number&lt;=COUNT(Weightf),INDEX(Lookup_Table,MATCH(Number,Calculations!C:C,0),3),"")</f>
        <v/>
      </c>
      <c r="F174" s="8" t="str">
        <f>IF(Number&lt;=COUNT(Weightf),INDEX(Lookup_Table,MATCH(Number,Calculations!C:C,0),4),"")</f>
        <v/>
      </c>
      <c r="G174" s="46" t="str">
        <f>IF(Number&lt;=COUNT(Weightf),INDEX(Lookup_Table,MATCH(Number,Calculations!C:C,0),9),"")</f>
        <v/>
      </c>
      <c r="H174" s="46" t="str">
        <f>IF(Number&lt;=COUNT(Weightf),INDEX(Lookup_Table,MATCH(Number,Calculations!C:C,0),10),"")</f>
        <v/>
      </c>
      <c r="I174" s="11" t="str">
        <f>IF(Number&lt;=COUNT(Weightf),INDEX(Lookup_Table,MATCH(Number,Calculations!C:C,0),11),"")</f>
        <v/>
      </c>
      <c r="J17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5" spans="4:10" x14ac:dyDescent="0.2">
      <c r="D175" s="87">
        <v>174</v>
      </c>
      <c r="E175" s="8" t="str">
        <f>IF(Number&lt;=COUNT(Weightf),INDEX(Lookup_Table,MATCH(Number,Calculations!C:C,0),3),"")</f>
        <v/>
      </c>
      <c r="F175" s="8" t="str">
        <f>IF(Number&lt;=COUNT(Weightf),INDEX(Lookup_Table,MATCH(Number,Calculations!C:C,0),4),"")</f>
        <v/>
      </c>
      <c r="G175" s="46" t="str">
        <f>IF(Number&lt;=COUNT(Weightf),INDEX(Lookup_Table,MATCH(Number,Calculations!C:C,0),9),"")</f>
        <v/>
      </c>
      <c r="H175" s="46" t="str">
        <f>IF(Number&lt;=COUNT(Weightf),INDEX(Lookup_Table,MATCH(Number,Calculations!C:C,0),10),"")</f>
        <v/>
      </c>
      <c r="I175" s="11" t="str">
        <f>IF(Number&lt;=COUNT(Weightf),INDEX(Lookup_Table,MATCH(Number,Calculations!C:C,0),11),"")</f>
        <v/>
      </c>
      <c r="J17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6" spans="4:10" x14ac:dyDescent="0.2">
      <c r="D176" s="87">
        <v>175</v>
      </c>
      <c r="E176" s="8" t="str">
        <f>IF(Number&lt;=COUNT(Weightf),INDEX(Lookup_Table,MATCH(Number,Calculations!C:C,0),3),"")</f>
        <v/>
      </c>
      <c r="F176" s="8" t="str">
        <f>IF(Number&lt;=COUNT(Weightf),INDEX(Lookup_Table,MATCH(Number,Calculations!C:C,0),4),"")</f>
        <v/>
      </c>
      <c r="G176" s="46" t="str">
        <f>IF(Number&lt;=COUNT(Weightf),INDEX(Lookup_Table,MATCH(Number,Calculations!C:C,0),9),"")</f>
        <v/>
      </c>
      <c r="H176" s="46" t="str">
        <f>IF(Number&lt;=COUNT(Weightf),INDEX(Lookup_Table,MATCH(Number,Calculations!C:C,0),10),"")</f>
        <v/>
      </c>
      <c r="I176" s="11" t="str">
        <f>IF(Number&lt;=COUNT(Weightf),INDEX(Lookup_Table,MATCH(Number,Calculations!C:C,0),11),"")</f>
        <v/>
      </c>
      <c r="J17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7" spans="4:10" x14ac:dyDescent="0.2">
      <c r="D177" s="87">
        <v>176</v>
      </c>
      <c r="E177" s="8" t="str">
        <f>IF(Number&lt;=COUNT(Weightf),INDEX(Lookup_Table,MATCH(Number,Calculations!C:C,0),3),"")</f>
        <v/>
      </c>
      <c r="F177" s="8" t="str">
        <f>IF(Number&lt;=COUNT(Weightf),INDEX(Lookup_Table,MATCH(Number,Calculations!C:C,0),4),"")</f>
        <v/>
      </c>
      <c r="G177" s="46" t="str">
        <f>IF(Number&lt;=COUNT(Weightf),INDEX(Lookup_Table,MATCH(Number,Calculations!C:C,0),9),"")</f>
        <v/>
      </c>
      <c r="H177" s="46" t="str">
        <f>IF(Number&lt;=COUNT(Weightf),INDEX(Lookup_Table,MATCH(Number,Calculations!C:C,0),10),"")</f>
        <v/>
      </c>
      <c r="I177" s="11" t="str">
        <f>IF(Number&lt;=COUNT(Weightf),INDEX(Lookup_Table,MATCH(Number,Calculations!C:C,0),11),"")</f>
        <v/>
      </c>
      <c r="J17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8" spans="4:10" x14ac:dyDescent="0.2">
      <c r="D178" s="87">
        <v>177</v>
      </c>
      <c r="E178" s="8" t="str">
        <f>IF(Number&lt;=COUNT(Weightf),INDEX(Lookup_Table,MATCH(Number,Calculations!C:C,0),3),"")</f>
        <v/>
      </c>
      <c r="F178" s="8" t="str">
        <f>IF(Number&lt;=COUNT(Weightf),INDEX(Lookup_Table,MATCH(Number,Calculations!C:C,0),4),"")</f>
        <v/>
      </c>
      <c r="G178" s="46" t="str">
        <f>IF(Number&lt;=COUNT(Weightf),INDEX(Lookup_Table,MATCH(Number,Calculations!C:C,0),9),"")</f>
        <v/>
      </c>
      <c r="H178" s="46" t="str">
        <f>IF(Number&lt;=COUNT(Weightf),INDEX(Lookup_Table,MATCH(Number,Calculations!C:C,0),10),"")</f>
        <v/>
      </c>
      <c r="I178" s="11" t="str">
        <f>IF(Number&lt;=COUNT(Weightf),INDEX(Lookup_Table,MATCH(Number,Calculations!C:C,0),11),"")</f>
        <v/>
      </c>
      <c r="J17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79" spans="4:10" x14ac:dyDescent="0.2">
      <c r="D179" s="87">
        <v>178</v>
      </c>
      <c r="E179" s="8" t="str">
        <f>IF(Number&lt;=COUNT(Weightf),INDEX(Lookup_Table,MATCH(Number,Calculations!C:C,0),3),"")</f>
        <v/>
      </c>
      <c r="F179" s="8" t="str">
        <f>IF(Number&lt;=COUNT(Weightf),INDEX(Lookup_Table,MATCH(Number,Calculations!C:C,0),4),"")</f>
        <v/>
      </c>
      <c r="G179" s="46" t="str">
        <f>IF(Number&lt;=COUNT(Weightf),INDEX(Lookup_Table,MATCH(Number,Calculations!C:C,0),9),"")</f>
        <v/>
      </c>
      <c r="H179" s="46" t="str">
        <f>IF(Number&lt;=COUNT(Weightf),INDEX(Lookup_Table,MATCH(Number,Calculations!C:C,0),10),"")</f>
        <v/>
      </c>
      <c r="I179" s="11" t="str">
        <f>IF(Number&lt;=COUNT(Weightf),INDEX(Lookup_Table,MATCH(Number,Calculations!C:C,0),11),"")</f>
        <v/>
      </c>
      <c r="J17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0" spans="4:10" x14ac:dyDescent="0.2">
      <c r="D180" s="87">
        <v>179</v>
      </c>
      <c r="E180" s="8" t="str">
        <f>IF(Number&lt;=COUNT(Weightf),INDEX(Lookup_Table,MATCH(Number,Calculations!C:C,0),3),"")</f>
        <v/>
      </c>
      <c r="F180" s="8" t="str">
        <f>IF(Number&lt;=COUNT(Weightf),INDEX(Lookup_Table,MATCH(Number,Calculations!C:C,0),4),"")</f>
        <v/>
      </c>
      <c r="G180" s="46" t="str">
        <f>IF(Number&lt;=COUNT(Weightf),INDEX(Lookup_Table,MATCH(Number,Calculations!C:C,0),9),"")</f>
        <v/>
      </c>
      <c r="H180" s="46" t="str">
        <f>IF(Number&lt;=COUNT(Weightf),INDEX(Lookup_Table,MATCH(Number,Calculations!C:C,0),10),"")</f>
        <v/>
      </c>
      <c r="I180" s="11" t="str">
        <f>IF(Number&lt;=COUNT(Weightf),INDEX(Lookup_Table,MATCH(Number,Calculations!C:C,0),11),"")</f>
        <v/>
      </c>
      <c r="J18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1" spans="4:10" x14ac:dyDescent="0.2">
      <c r="D181" s="87">
        <v>180</v>
      </c>
      <c r="E181" s="8" t="str">
        <f>IF(Number&lt;=COUNT(Weightf),INDEX(Lookup_Table,MATCH(Number,Calculations!C:C,0),3),"")</f>
        <v/>
      </c>
      <c r="F181" s="8" t="str">
        <f>IF(Number&lt;=COUNT(Weightf),INDEX(Lookup_Table,MATCH(Number,Calculations!C:C,0),4),"")</f>
        <v/>
      </c>
      <c r="G181" s="46" t="str">
        <f>IF(Number&lt;=COUNT(Weightf),INDEX(Lookup_Table,MATCH(Number,Calculations!C:C,0),9),"")</f>
        <v/>
      </c>
      <c r="H181" s="46" t="str">
        <f>IF(Number&lt;=COUNT(Weightf),INDEX(Lookup_Table,MATCH(Number,Calculations!C:C,0),10),"")</f>
        <v/>
      </c>
      <c r="I181" s="11" t="str">
        <f>IF(Number&lt;=COUNT(Weightf),INDEX(Lookup_Table,MATCH(Number,Calculations!C:C,0),11),"")</f>
        <v/>
      </c>
      <c r="J18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2" spans="4:10" x14ac:dyDescent="0.2">
      <c r="D182" s="87">
        <v>181</v>
      </c>
      <c r="E182" s="8" t="str">
        <f>IF(Number&lt;=COUNT(Weightf),INDEX(Lookup_Table,MATCH(Number,Calculations!C:C,0),3),"")</f>
        <v/>
      </c>
      <c r="F182" s="8" t="str">
        <f>IF(Number&lt;=COUNT(Weightf),INDEX(Lookup_Table,MATCH(Number,Calculations!C:C,0),4),"")</f>
        <v/>
      </c>
      <c r="G182" s="46" t="str">
        <f>IF(Number&lt;=COUNT(Weightf),INDEX(Lookup_Table,MATCH(Number,Calculations!C:C,0),9),"")</f>
        <v/>
      </c>
      <c r="H182" s="46" t="str">
        <f>IF(Number&lt;=COUNT(Weightf),INDEX(Lookup_Table,MATCH(Number,Calculations!C:C,0),10),"")</f>
        <v/>
      </c>
      <c r="I182" s="11" t="str">
        <f>IF(Number&lt;=COUNT(Weightf),INDEX(Lookup_Table,MATCH(Number,Calculations!C:C,0),11),"")</f>
        <v/>
      </c>
      <c r="J18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3" spans="4:10" x14ac:dyDescent="0.2">
      <c r="D183" s="87">
        <v>182</v>
      </c>
      <c r="E183" s="8" t="str">
        <f>IF(Number&lt;=COUNT(Weightf),INDEX(Lookup_Table,MATCH(Number,Calculations!C:C,0),3),"")</f>
        <v/>
      </c>
      <c r="F183" s="8" t="str">
        <f>IF(Number&lt;=COUNT(Weightf),INDEX(Lookup_Table,MATCH(Number,Calculations!C:C,0),4),"")</f>
        <v/>
      </c>
      <c r="G183" s="46" t="str">
        <f>IF(Number&lt;=COUNT(Weightf),INDEX(Lookup_Table,MATCH(Number,Calculations!C:C,0),9),"")</f>
        <v/>
      </c>
      <c r="H183" s="46" t="str">
        <f>IF(Number&lt;=COUNT(Weightf),INDEX(Lookup_Table,MATCH(Number,Calculations!C:C,0),10),"")</f>
        <v/>
      </c>
      <c r="I183" s="11" t="str">
        <f>IF(Number&lt;=COUNT(Weightf),INDEX(Lookup_Table,MATCH(Number,Calculations!C:C,0),11),"")</f>
        <v/>
      </c>
      <c r="J18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4" spans="4:10" x14ac:dyDescent="0.2">
      <c r="D184" s="87">
        <v>183</v>
      </c>
      <c r="E184" s="8" t="str">
        <f>IF(Number&lt;=COUNT(Weightf),INDEX(Lookup_Table,MATCH(Number,Calculations!C:C,0),3),"")</f>
        <v/>
      </c>
      <c r="F184" s="8" t="str">
        <f>IF(Number&lt;=COUNT(Weightf),INDEX(Lookup_Table,MATCH(Number,Calculations!C:C,0),4),"")</f>
        <v/>
      </c>
      <c r="G184" s="46" t="str">
        <f>IF(Number&lt;=COUNT(Weightf),INDEX(Lookup_Table,MATCH(Number,Calculations!C:C,0),9),"")</f>
        <v/>
      </c>
      <c r="H184" s="46" t="str">
        <f>IF(Number&lt;=COUNT(Weightf),INDEX(Lookup_Table,MATCH(Number,Calculations!C:C,0),10),"")</f>
        <v/>
      </c>
      <c r="I184" s="11" t="str">
        <f>IF(Number&lt;=COUNT(Weightf),INDEX(Lookup_Table,MATCH(Number,Calculations!C:C,0),11),"")</f>
        <v/>
      </c>
      <c r="J18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5" spans="4:10" x14ac:dyDescent="0.2">
      <c r="D185" s="87">
        <v>184</v>
      </c>
      <c r="E185" s="8" t="str">
        <f>IF(Number&lt;=COUNT(Weightf),INDEX(Lookup_Table,MATCH(Number,Calculations!C:C,0),3),"")</f>
        <v/>
      </c>
      <c r="F185" s="8" t="str">
        <f>IF(Number&lt;=COUNT(Weightf),INDEX(Lookup_Table,MATCH(Number,Calculations!C:C,0),4),"")</f>
        <v/>
      </c>
      <c r="G185" s="46" t="str">
        <f>IF(Number&lt;=COUNT(Weightf),INDEX(Lookup_Table,MATCH(Number,Calculations!C:C,0),9),"")</f>
        <v/>
      </c>
      <c r="H185" s="46" t="str">
        <f>IF(Number&lt;=COUNT(Weightf),INDEX(Lookup_Table,MATCH(Number,Calculations!C:C,0),10),"")</f>
        <v/>
      </c>
      <c r="I185" s="11" t="str">
        <f>IF(Number&lt;=COUNT(Weightf),INDEX(Lookup_Table,MATCH(Number,Calculations!C:C,0),11),"")</f>
        <v/>
      </c>
      <c r="J18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6" spans="4:10" x14ac:dyDescent="0.2">
      <c r="D186" s="87">
        <v>185</v>
      </c>
      <c r="E186" s="8" t="str">
        <f>IF(Number&lt;=COUNT(Weightf),INDEX(Lookup_Table,MATCH(Number,Calculations!C:C,0),3),"")</f>
        <v/>
      </c>
      <c r="F186" s="8" t="str">
        <f>IF(Number&lt;=COUNT(Weightf),INDEX(Lookup_Table,MATCH(Number,Calculations!C:C,0),4),"")</f>
        <v/>
      </c>
      <c r="G186" s="46" t="str">
        <f>IF(Number&lt;=COUNT(Weightf),INDEX(Lookup_Table,MATCH(Number,Calculations!C:C,0),9),"")</f>
        <v/>
      </c>
      <c r="H186" s="46" t="str">
        <f>IF(Number&lt;=COUNT(Weightf),INDEX(Lookup_Table,MATCH(Number,Calculations!C:C,0),10),"")</f>
        <v/>
      </c>
      <c r="I186" s="11" t="str">
        <f>IF(Number&lt;=COUNT(Weightf),INDEX(Lookup_Table,MATCH(Number,Calculations!C:C,0),11),"")</f>
        <v/>
      </c>
      <c r="J18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7" spans="4:10" x14ac:dyDescent="0.2">
      <c r="D187" s="87">
        <v>186</v>
      </c>
      <c r="E187" s="8" t="str">
        <f>IF(Number&lt;=COUNT(Weightf),INDEX(Lookup_Table,MATCH(Number,Calculations!C:C,0),3),"")</f>
        <v/>
      </c>
      <c r="F187" s="8" t="str">
        <f>IF(Number&lt;=COUNT(Weightf),INDEX(Lookup_Table,MATCH(Number,Calculations!C:C,0),4),"")</f>
        <v/>
      </c>
      <c r="G187" s="46" t="str">
        <f>IF(Number&lt;=COUNT(Weightf),INDEX(Lookup_Table,MATCH(Number,Calculations!C:C,0),9),"")</f>
        <v/>
      </c>
      <c r="H187" s="46" t="str">
        <f>IF(Number&lt;=COUNT(Weightf),INDEX(Lookup_Table,MATCH(Number,Calculations!C:C,0),10),"")</f>
        <v/>
      </c>
      <c r="I187" s="11" t="str">
        <f>IF(Number&lt;=COUNT(Weightf),INDEX(Lookup_Table,MATCH(Number,Calculations!C:C,0),11),"")</f>
        <v/>
      </c>
      <c r="J18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8" spans="4:10" x14ac:dyDescent="0.2">
      <c r="D188" s="87">
        <v>187</v>
      </c>
      <c r="E188" s="8" t="str">
        <f>IF(Number&lt;=COUNT(Weightf),INDEX(Lookup_Table,MATCH(Number,Calculations!C:C,0),3),"")</f>
        <v/>
      </c>
      <c r="F188" s="8" t="str">
        <f>IF(Number&lt;=COUNT(Weightf),INDEX(Lookup_Table,MATCH(Number,Calculations!C:C,0),4),"")</f>
        <v/>
      </c>
      <c r="G188" s="46" t="str">
        <f>IF(Number&lt;=COUNT(Weightf),INDEX(Lookup_Table,MATCH(Number,Calculations!C:C,0),9),"")</f>
        <v/>
      </c>
      <c r="H188" s="46" t="str">
        <f>IF(Number&lt;=COUNT(Weightf),INDEX(Lookup_Table,MATCH(Number,Calculations!C:C,0),10),"")</f>
        <v/>
      </c>
      <c r="I188" s="11" t="str">
        <f>IF(Number&lt;=COUNT(Weightf),INDEX(Lookup_Table,MATCH(Number,Calculations!C:C,0),11),"")</f>
        <v/>
      </c>
      <c r="J18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89" spans="4:10" x14ac:dyDescent="0.2">
      <c r="D189" s="87">
        <v>188</v>
      </c>
      <c r="E189" s="8" t="str">
        <f>IF(Number&lt;=COUNT(Weightf),INDEX(Lookup_Table,MATCH(Number,Calculations!C:C,0),3),"")</f>
        <v/>
      </c>
      <c r="F189" s="8" t="str">
        <f>IF(Number&lt;=COUNT(Weightf),INDEX(Lookup_Table,MATCH(Number,Calculations!C:C,0),4),"")</f>
        <v/>
      </c>
      <c r="G189" s="46" t="str">
        <f>IF(Number&lt;=COUNT(Weightf),INDEX(Lookup_Table,MATCH(Number,Calculations!C:C,0),9),"")</f>
        <v/>
      </c>
      <c r="H189" s="46" t="str">
        <f>IF(Number&lt;=COUNT(Weightf),INDEX(Lookup_Table,MATCH(Number,Calculations!C:C,0),10),"")</f>
        <v/>
      </c>
      <c r="I189" s="11" t="str">
        <f>IF(Number&lt;=COUNT(Weightf),INDEX(Lookup_Table,MATCH(Number,Calculations!C:C,0),11),"")</f>
        <v/>
      </c>
      <c r="J18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0" spans="4:10" x14ac:dyDescent="0.2">
      <c r="D190" s="87">
        <v>189</v>
      </c>
      <c r="E190" s="8" t="str">
        <f>IF(Number&lt;=COUNT(Weightf),INDEX(Lookup_Table,MATCH(Number,Calculations!C:C,0),3),"")</f>
        <v/>
      </c>
      <c r="F190" s="8" t="str">
        <f>IF(Number&lt;=COUNT(Weightf),INDEX(Lookup_Table,MATCH(Number,Calculations!C:C,0),4),"")</f>
        <v/>
      </c>
      <c r="G190" s="46" t="str">
        <f>IF(Number&lt;=COUNT(Weightf),INDEX(Lookup_Table,MATCH(Number,Calculations!C:C,0),9),"")</f>
        <v/>
      </c>
      <c r="H190" s="46" t="str">
        <f>IF(Number&lt;=COUNT(Weightf),INDEX(Lookup_Table,MATCH(Number,Calculations!C:C,0),10),"")</f>
        <v/>
      </c>
      <c r="I190" s="11" t="str">
        <f>IF(Number&lt;=COUNT(Weightf),INDEX(Lookup_Table,MATCH(Number,Calculations!C:C,0),11),"")</f>
        <v/>
      </c>
      <c r="J19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1" spans="4:10" x14ac:dyDescent="0.2">
      <c r="D191" s="87">
        <v>190</v>
      </c>
      <c r="E191" s="8" t="str">
        <f>IF(Number&lt;=COUNT(Weightf),INDEX(Lookup_Table,MATCH(Number,Calculations!C:C,0),3),"")</f>
        <v/>
      </c>
      <c r="F191" s="8" t="str">
        <f>IF(Number&lt;=COUNT(Weightf),INDEX(Lookup_Table,MATCH(Number,Calculations!C:C,0),4),"")</f>
        <v/>
      </c>
      <c r="G191" s="46" t="str">
        <f>IF(Number&lt;=COUNT(Weightf),INDEX(Lookup_Table,MATCH(Number,Calculations!C:C,0),9),"")</f>
        <v/>
      </c>
      <c r="H191" s="46" t="str">
        <f>IF(Number&lt;=COUNT(Weightf),INDEX(Lookup_Table,MATCH(Number,Calculations!C:C,0),10),"")</f>
        <v/>
      </c>
      <c r="I191" s="11" t="str">
        <f>IF(Number&lt;=COUNT(Weightf),INDEX(Lookup_Table,MATCH(Number,Calculations!C:C,0),11),"")</f>
        <v/>
      </c>
      <c r="J191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2" spans="4:10" x14ac:dyDescent="0.2">
      <c r="D192" s="87">
        <v>191</v>
      </c>
      <c r="E192" s="8" t="str">
        <f>IF(Number&lt;=COUNT(Weightf),INDEX(Lookup_Table,MATCH(Number,Calculations!C:C,0),3),"")</f>
        <v/>
      </c>
      <c r="F192" s="8" t="str">
        <f>IF(Number&lt;=COUNT(Weightf),INDEX(Lookup_Table,MATCH(Number,Calculations!C:C,0),4),"")</f>
        <v/>
      </c>
      <c r="G192" s="46" t="str">
        <f>IF(Number&lt;=COUNT(Weightf),INDEX(Lookup_Table,MATCH(Number,Calculations!C:C,0),9),"")</f>
        <v/>
      </c>
      <c r="H192" s="46" t="str">
        <f>IF(Number&lt;=COUNT(Weightf),INDEX(Lookup_Table,MATCH(Number,Calculations!C:C,0),10),"")</f>
        <v/>
      </c>
      <c r="I192" s="11" t="str">
        <f>IF(Number&lt;=COUNT(Weightf),INDEX(Lookup_Table,MATCH(Number,Calculations!C:C,0),11),"")</f>
        <v/>
      </c>
      <c r="J192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3" spans="4:10" x14ac:dyDescent="0.2">
      <c r="D193" s="87">
        <v>192</v>
      </c>
      <c r="E193" s="8" t="str">
        <f>IF(Number&lt;=COUNT(Weightf),INDEX(Lookup_Table,MATCH(Number,Calculations!C:C,0),3),"")</f>
        <v/>
      </c>
      <c r="F193" s="8" t="str">
        <f>IF(Number&lt;=COUNT(Weightf),INDEX(Lookup_Table,MATCH(Number,Calculations!C:C,0),4),"")</f>
        <v/>
      </c>
      <c r="G193" s="46" t="str">
        <f>IF(Number&lt;=COUNT(Weightf),INDEX(Lookup_Table,MATCH(Number,Calculations!C:C,0),9),"")</f>
        <v/>
      </c>
      <c r="H193" s="46" t="str">
        <f>IF(Number&lt;=COUNT(Weightf),INDEX(Lookup_Table,MATCH(Number,Calculations!C:C,0),10),"")</f>
        <v/>
      </c>
      <c r="I193" s="11" t="str">
        <f>IF(Number&lt;=COUNT(Weightf),INDEX(Lookup_Table,MATCH(Number,Calculations!C:C,0),11),"")</f>
        <v/>
      </c>
      <c r="J193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4" spans="4:10" x14ac:dyDescent="0.2">
      <c r="D194" s="87">
        <v>193</v>
      </c>
      <c r="E194" s="8" t="str">
        <f>IF(Number&lt;=COUNT(Weightf),INDEX(Lookup_Table,MATCH(Number,Calculations!C:C,0),3),"")</f>
        <v/>
      </c>
      <c r="F194" s="8" t="str">
        <f>IF(Number&lt;=COUNT(Weightf),INDEX(Lookup_Table,MATCH(Number,Calculations!C:C,0),4),"")</f>
        <v/>
      </c>
      <c r="G194" s="46" t="str">
        <f>IF(Number&lt;=COUNT(Weightf),INDEX(Lookup_Table,MATCH(Number,Calculations!C:C,0),9),"")</f>
        <v/>
      </c>
      <c r="H194" s="46" t="str">
        <f>IF(Number&lt;=COUNT(Weightf),INDEX(Lookup_Table,MATCH(Number,Calculations!C:C,0),10),"")</f>
        <v/>
      </c>
      <c r="I194" s="11" t="str">
        <f>IF(Number&lt;=COUNT(Weightf),INDEX(Lookup_Table,MATCH(Number,Calculations!C:C,0),11),"")</f>
        <v/>
      </c>
      <c r="J194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5" spans="4:10" x14ac:dyDescent="0.2">
      <c r="D195" s="87">
        <v>194</v>
      </c>
      <c r="E195" s="8" t="str">
        <f>IF(Number&lt;=COUNT(Weightf),INDEX(Lookup_Table,MATCH(Number,Calculations!C:C,0),3),"")</f>
        <v/>
      </c>
      <c r="F195" s="8" t="str">
        <f>IF(Number&lt;=COUNT(Weightf),INDEX(Lookup_Table,MATCH(Number,Calculations!C:C,0),4),"")</f>
        <v/>
      </c>
      <c r="G195" s="46" t="str">
        <f>IF(Number&lt;=COUNT(Weightf),INDEX(Lookup_Table,MATCH(Number,Calculations!C:C,0),9),"")</f>
        <v/>
      </c>
      <c r="H195" s="46" t="str">
        <f>IF(Number&lt;=COUNT(Weightf),INDEX(Lookup_Table,MATCH(Number,Calculations!C:C,0),10),"")</f>
        <v/>
      </c>
      <c r="I195" s="11" t="str">
        <f>IF(Number&lt;=COUNT(Weightf),INDEX(Lookup_Table,MATCH(Number,Calculations!C:C,0),11),"")</f>
        <v/>
      </c>
      <c r="J195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6" spans="4:10" x14ac:dyDescent="0.2">
      <c r="D196" s="87">
        <v>195</v>
      </c>
      <c r="E196" s="8" t="str">
        <f>IF(Number&lt;=COUNT(Weightf),INDEX(Lookup_Table,MATCH(Number,Calculations!C:C,0),3),"")</f>
        <v/>
      </c>
      <c r="F196" s="8" t="str">
        <f>IF(Number&lt;=COUNT(Weightf),INDEX(Lookup_Table,MATCH(Number,Calculations!C:C,0),4),"")</f>
        <v/>
      </c>
      <c r="G196" s="46" t="str">
        <f>IF(Number&lt;=COUNT(Weightf),INDEX(Lookup_Table,MATCH(Number,Calculations!C:C,0),9),"")</f>
        <v/>
      </c>
      <c r="H196" s="46" t="str">
        <f>IF(Number&lt;=COUNT(Weightf),INDEX(Lookup_Table,MATCH(Number,Calculations!C:C,0),10),"")</f>
        <v/>
      </c>
      <c r="I196" s="11" t="str">
        <f>IF(Number&lt;=COUNT(Weightf),INDEX(Lookup_Table,MATCH(Number,Calculations!C:C,0),11),"")</f>
        <v/>
      </c>
      <c r="J196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7" spans="4:10" x14ac:dyDescent="0.2">
      <c r="D197" s="87">
        <v>196</v>
      </c>
      <c r="E197" s="8" t="str">
        <f>IF(Number&lt;=COUNT(Weightf),INDEX(Lookup_Table,MATCH(Number,Calculations!C:C,0),3),"")</f>
        <v/>
      </c>
      <c r="F197" s="8" t="str">
        <f>IF(Number&lt;=COUNT(Weightf),INDEX(Lookup_Table,MATCH(Number,Calculations!C:C,0),4),"")</f>
        <v/>
      </c>
      <c r="G197" s="46" t="str">
        <f>IF(Number&lt;=COUNT(Weightf),INDEX(Lookup_Table,MATCH(Number,Calculations!C:C,0),9),"")</f>
        <v/>
      </c>
      <c r="H197" s="46" t="str">
        <f>IF(Number&lt;=COUNT(Weightf),INDEX(Lookup_Table,MATCH(Number,Calculations!C:C,0),10),"")</f>
        <v/>
      </c>
      <c r="I197" s="11" t="str">
        <f>IF(Number&lt;=COUNT(Weightf),INDEX(Lookup_Table,MATCH(Number,Calculations!C:C,0),11),"")</f>
        <v/>
      </c>
      <c r="J197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8" spans="4:10" x14ac:dyDescent="0.2">
      <c r="D198" s="87">
        <v>197</v>
      </c>
      <c r="E198" s="8" t="str">
        <f>IF(Number&lt;=COUNT(Weightf),INDEX(Lookup_Table,MATCH(Number,Calculations!C:C,0),3),"")</f>
        <v/>
      </c>
      <c r="F198" s="8" t="str">
        <f>IF(Number&lt;=COUNT(Weightf),INDEX(Lookup_Table,MATCH(Number,Calculations!C:C,0),4),"")</f>
        <v/>
      </c>
      <c r="G198" s="46" t="str">
        <f>IF(Number&lt;=COUNT(Weightf),INDEX(Lookup_Table,MATCH(Number,Calculations!C:C,0),9),"")</f>
        <v/>
      </c>
      <c r="H198" s="46" t="str">
        <f>IF(Number&lt;=COUNT(Weightf),INDEX(Lookup_Table,MATCH(Number,Calculations!C:C,0),10),"")</f>
        <v/>
      </c>
      <c r="I198" s="11" t="str">
        <f>IF(Number&lt;=COUNT(Weightf),INDEX(Lookup_Table,MATCH(Number,Calculations!C:C,0),11),"")</f>
        <v/>
      </c>
      <c r="J198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199" spans="4:10" x14ac:dyDescent="0.2">
      <c r="D199" s="87">
        <v>198</v>
      </c>
      <c r="E199" s="8" t="str">
        <f>IF(Number&lt;=COUNT(Weightf),INDEX(Lookup_Table,MATCH(Number,Calculations!C:C,0),3),"")</f>
        <v/>
      </c>
      <c r="F199" s="8" t="str">
        <f>IF(Number&lt;=COUNT(Weightf),INDEX(Lookup_Table,MATCH(Number,Calculations!C:C,0),4),"")</f>
        <v/>
      </c>
      <c r="G199" s="46" t="str">
        <f>IF(Number&lt;=COUNT(Weightf),INDEX(Lookup_Table,MATCH(Number,Calculations!C:C,0),9),"")</f>
        <v/>
      </c>
      <c r="H199" s="46" t="str">
        <f>IF(Number&lt;=COUNT(Weightf),INDEX(Lookup_Table,MATCH(Number,Calculations!C:C,0),10),"")</f>
        <v/>
      </c>
      <c r="I199" s="11" t="str">
        <f>IF(Number&lt;=COUNT(Weightf),INDEX(Lookup_Table,MATCH(Number,Calculations!C:C,0),11),"")</f>
        <v/>
      </c>
      <c r="J199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00" spans="4:10" x14ac:dyDescent="0.2">
      <c r="D200" s="87">
        <v>199</v>
      </c>
      <c r="E200" s="8" t="str">
        <f>IF(Number&lt;=COUNT(Weightf),INDEX(Lookup_Table,MATCH(Number,Calculations!C:C,0),3),"")</f>
        <v/>
      </c>
      <c r="F200" s="8" t="str">
        <f>IF(Number&lt;=COUNT(Weightf),INDEX(Lookup_Table,MATCH(Number,Calculations!C:C,0),4),"")</f>
        <v/>
      </c>
      <c r="G200" s="46" t="str">
        <f>IF(Number&lt;=COUNT(Weightf),INDEX(Lookup_Table,MATCH(Number,Calculations!C:C,0),9),"")</f>
        <v/>
      </c>
      <c r="H200" s="46" t="str">
        <f>IF(Number&lt;=COUNT(Weightf),INDEX(Lookup_Table,MATCH(Number,Calculations!C:C,0),10),"")</f>
        <v/>
      </c>
      <c r="I200" s="11" t="str">
        <f>IF(Number&lt;=COUNT(Weightf),INDEX(Lookup_Table,MATCH(Number,Calculations!C:C,0),11),"")</f>
        <v/>
      </c>
      <c r="J200" s="89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  <row r="201" spans="4:10" x14ac:dyDescent="0.2">
      <c r="D201" s="95">
        <v>200</v>
      </c>
      <c r="E201" s="51" t="str">
        <f>IF(Number&lt;=COUNT(Weightf),INDEX(Lookup_Table,MATCH(Number,Calculations!C:C,0),3),"")</f>
        <v/>
      </c>
      <c r="F201" s="51" t="str">
        <f>IF(Number&lt;=COUNT(Weightf),INDEX(Lookup_Table,MATCH(Number,Calculations!C:C,0),4),"")</f>
        <v/>
      </c>
      <c r="G201" s="96" t="str">
        <f>IF(Number&lt;=COUNT(Weightf),INDEX(Lookup_Table,MATCH(Number,Calculations!C:C,0),9),"")</f>
        <v/>
      </c>
      <c r="H201" s="96" t="str">
        <f>IF(Number&lt;=COUNT(Weightf),INDEX(Lookup_Table,MATCH(Number,Calculations!C:C,0),10),"")</f>
        <v/>
      </c>
      <c r="I201" s="97" t="str">
        <f>IF(Number&lt;=COUNT(Weightf),INDEX(Lookup_Table,MATCH(Number,Calculations!C:C,0),11),"")</f>
        <v/>
      </c>
      <c r="J201" s="98" t="str">
        <f>IF(Number&lt;=COUNT(Weightf),IF($J$1=K$5,INDEX(Lookup_Table,MATCH(Number,Calculations!C:C,0),5),IF($J$1=K$6,INDEX(Lookup_Table,MATCH(Number,Calculations!C:C,0),6),IF($J$1=K$7,INDEX(Lookup_Table,MATCH(Number,Calculations!C:C,0),7)/SUM(Weightf),IF($J$1=K$8,INDEX(Lookup_Table,MATCH(Number,Calculations!C:C,0),8)/SUM(Weightr),"")))),"")</f>
        <v/>
      </c>
    </row>
  </sheetData>
  <mergeCells count="4">
    <mergeCell ref="A9:B9"/>
    <mergeCell ref="A1:B1"/>
    <mergeCell ref="A5:B5"/>
    <mergeCell ref="A23:B23"/>
  </mergeCells>
  <dataValidations count="3">
    <dataValidation type="list" allowBlank="1" showInputMessage="1" showErrorMessage="1" sqref="B7" xr:uid="{00000000-0002-0000-0100-000000000000}">
      <formula1>"Ascending,Descending"</formula1>
    </dataValidation>
    <dataValidation type="list" allowBlank="1" showInputMessage="1" showErrorMessage="1" sqref="B2" xr:uid="{00000000-0002-0000-0100-000001000000}">
      <formula1>"Fixed effect model,Random effects model"</formula1>
    </dataValidation>
    <dataValidation type="list" allowBlank="1" showInputMessage="1" showErrorMessage="1" sqref="B6" xr:uid="{00000000-0002-0000-0100-000002000000}">
      <formula1>$K$2:$K$8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FBCE69-A2A8-4A16-9545-245CC6D834A9}">
            <xm:f>$J$1=Calculations!$J$1</xm:f>
            <x14:dxf>
              <numFmt numFmtId="14" formatCode="0.00%"/>
            </x14:dxf>
          </x14:cfRule>
          <x14:cfRule type="expression" priority="2" id="{8EC24A90-4320-49C1-972C-33CF75E6980A}">
            <xm:f>$J$1=Calculations!$I$1</xm:f>
            <x14:dxf>
              <numFmt numFmtId="14" formatCode="0.00%"/>
            </x14:dxf>
          </x14:cfRule>
          <x14:cfRule type="expression" priority="3" id="{5F54E4E9-2844-4BE8-BADF-F4CDC160C774}">
            <xm:f>$J$1=Calculations!$G$1</xm:f>
            <x14:dxf>
              <numFmt numFmtId="1" formatCode="0"/>
            </x14:dxf>
          </x14:cfRule>
          <xm:sqref>J2:J201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01"/>
  <sheetViews>
    <sheetView showGridLines="0" zoomScaleNormal="100" workbookViewId="0">
      <pane ySplit="1" topLeftCell="A2" activePane="bottomLeft" state="frozen"/>
      <selection pane="bottomLeft" activeCell="B2" sqref="B2:D2"/>
    </sheetView>
  </sheetViews>
  <sheetFormatPr defaultColWidth="9.33203125" defaultRowHeight="12" outlineLevelCol="1" x14ac:dyDescent="0.2"/>
  <cols>
    <col min="1" max="1" width="28.33203125" style="2" bestFit="1" customWidth="1"/>
    <col min="2" max="2" width="20.5" style="2" customWidth="1"/>
    <col min="3" max="4" width="10.6640625" style="33" customWidth="1"/>
    <col min="5" max="5" width="3.33203125" style="2" customWidth="1"/>
    <col min="6" max="6" width="4.1640625" style="22" customWidth="1" outlineLevel="1"/>
    <col min="7" max="7" width="26.33203125" style="2" bestFit="1" customWidth="1" outlineLevel="1"/>
    <col min="8" max="8" width="9.83203125" style="2" customWidth="1" outlineLevel="1"/>
    <col min="9" max="10" width="5.33203125" style="2" customWidth="1" outlineLevel="1"/>
    <col min="11" max="11" width="7.1640625" style="18" customWidth="1" outlineLevel="1"/>
    <col min="12" max="12" width="6.6640625" style="2" customWidth="1" outlineLevel="1"/>
    <col min="13" max="13" width="5.6640625" style="2" customWidth="1" outlineLevel="1"/>
    <col min="14" max="14" width="7.1640625" style="2" customWidth="1" outlineLevel="1"/>
    <col min="15" max="16" width="4.6640625" style="2" customWidth="1" outlineLevel="1"/>
    <col min="17" max="18" width="5.33203125" style="2" customWidth="1" outlineLevel="1"/>
    <col min="19" max="19" width="5.5" style="33" bestFit="1" customWidth="1"/>
    <col min="20" max="20" width="3.33203125" style="33" customWidth="1"/>
    <col min="21" max="21" width="100.83203125" style="2" customWidth="1" outlineLevel="1"/>
    <col min="22" max="22" width="5.5" style="2" bestFit="1" customWidth="1"/>
    <col min="23" max="23" width="3.33203125" customWidth="1"/>
    <col min="24" max="24" width="100.83203125" style="2" hidden="1" customWidth="1" outlineLevel="1"/>
    <col min="25" max="25" width="5.5" style="2" bestFit="1" customWidth="1" collapsed="1"/>
    <col min="26" max="16384" width="9.33203125" style="2"/>
  </cols>
  <sheetData>
    <row r="1" spans="1:25" ht="36" customHeight="1" x14ac:dyDescent="0.2">
      <c r="A1" s="141" t="s">
        <v>150</v>
      </c>
      <c r="B1" s="141"/>
      <c r="C1" s="141"/>
      <c r="D1" s="141"/>
      <c r="F1" s="19" t="s">
        <v>0</v>
      </c>
      <c r="G1" s="7" t="s">
        <v>49</v>
      </c>
      <c r="H1" s="7" t="s">
        <v>10</v>
      </c>
      <c r="I1" s="7" t="s">
        <v>63</v>
      </c>
      <c r="J1" s="7" t="s">
        <v>64</v>
      </c>
      <c r="K1" s="20" t="s">
        <v>9</v>
      </c>
      <c r="L1" s="7" t="s">
        <v>3</v>
      </c>
      <c r="M1" s="7" t="s">
        <v>50</v>
      </c>
      <c r="N1" s="7" t="s">
        <v>51</v>
      </c>
      <c r="O1" s="7" t="s">
        <v>52</v>
      </c>
      <c r="P1" s="7" t="s">
        <v>5</v>
      </c>
      <c r="Q1" s="7" t="s">
        <v>53</v>
      </c>
      <c r="R1" s="7" t="s">
        <v>54</v>
      </c>
      <c r="S1" s="105"/>
      <c r="V1" s="105"/>
      <c r="Y1" s="105"/>
    </row>
    <row r="2" spans="1:25" x14ac:dyDescent="0.2">
      <c r="A2" s="6" t="s">
        <v>157</v>
      </c>
      <c r="B2" s="145" t="s">
        <v>218</v>
      </c>
      <c r="C2" s="145"/>
      <c r="D2" s="145"/>
      <c r="F2" s="72">
        <v>1</v>
      </c>
      <c r="G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aaaa</v>
      </c>
      <c r="H2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2.2000000000000002</v>
      </c>
      <c r="I2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1.6996456181810555</v>
      </c>
      <c r="J2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2.7003543818189448</v>
      </c>
      <c r="K2" s="32">
        <f>IF(Subgroup_number&lt;=MAX(Calculations!AN:AN),IF(COUNTIF(Calculations!X:X,Subgroup_number)=1,INDEX(Lookup_table_subgroup,MATCH(Subgroup_number,Calculations!X:X,0),10),INDEX(Calculations!AN:BN,MATCH(Subgroup_number,Calculations!AN:AN,0),24)),"")</f>
        <v>8.5151132305756702E-2</v>
      </c>
      <c r="L2" s="46" t="str">
        <f>IF(COUNTIF(Calculations!AN:AN,Subgroup_number)=1,INDEX(Calculations!AN:BN,MATCH(Subgroup_number,Calculations!AN:AN,0),5),IF(Subgroup_number=Calculations!BR$17,Calculations!BR$10,""))</f>
        <v/>
      </c>
      <c r="M2" s="40" t="str">
        <f>IF(COUNTIF(Calculations!AN:AN,Subgroup_number)=1,INDEX(Calculations!AN:BN,MATCH(Subgroup_number,Calculations!AN:AN,0),6),IF(Subgroup_number=Calculations!BR$17,Calculations!BR$11,""))</f>
        <v/>
      </c>
      <c r="N2" s="47" t="str">
        <f>IF(COUNTIF(Calculations!AN:AN,Subgroup_number)=1,INDEX(Calculations!AN:BN,MATCH(Subgroup_number,Calculations!AN:AN,0),7),IF(Subgroup_number=Calculations!BR$17,Calculations!BR$12,""))</f>
        <v/>
      </c>
      <c r="O2" s="46" t="str">
        <f>IF(COUNTIF(Calculations!AN:AN,Subgroup_number)=1,INDEX(Calculations!AN:BN,MATCH(Subgroup_number,Calculations!AN:AN,0),9),IF(Subgroup_number=Calculations!BR$17,Calculations!BR$13,""))</f>
        <v/>
      </c>
      <c r="P2" s="46" t="str">
        <f>IF(COUNTIF(Calculations!AN:AN,Subgroup_number)=1,INDEX(Calculations!AN:BN,MATCH(Subgroup_number,Calculations!AN:AN,0),10),IF(Subgroup_number=Calculations!BR$17,Calculations!BR$14,""))</f>
        <v/>
      </c>
      <c r="Q2" s="46" t="str">
        <f>IF(COUNTIF(Calculations!AN:AN,Subgroup_number)=1,INDEX(Calculations!AN:BN,MATCH(Subgroup_number,Calculations!AN:AN,0),18),IF(Subgroup_number=Calculations!BR$17,Calculations!BR$6,""))</f>
        <v/>
      </c>
      <c r="R2" s="90" t="str">
        <f>IF(COUNTIF(Calculations!AN:AN,Subgroup_number)=1,INDEX(Calculations!AN:BN,MATCH(Subgroup_number,Calculations!AN:AN,0),19),IF(Subgroup_number=Calculations!BR$17,Calculations!BR$7,""))</f>
        <v/>
      </c>
      <c r="S2" s="144" t="s">
        <v>166</v>
      </c>
      <c r="V2" s="144" t="s">
        <v>213</v>
      </c>
      <c r="Y2" s="144" t="s">
        <v>167</v>
      </c>
    </row>
    <row r="3" spans="1:25" x14ac:dyDescent="0.2">
      <c r="A3" s="6" t="s">
        <v>158</v>
      </c>
      <c r="B3" s="145" t="s">
        <v>163</v>
      </c>
      <c r="C3" s="145"/>
      <c r="D3" s="145"/>
      <c r="F3" s="73">
        <v>2</v>
      </c>
      <c r="G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bbbb</v>
      </c>
      <c r="H3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1.8</v>
      </c>
      <c r="I3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1.390343028933851</v>
      </c>
      <c r="J3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2.2096569710661491</v>
      </c>
      <c r="K3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0.12630184456244414</v>
      </c>
      <c r="L3" s="46" t="str">
        <f>IF(COUNTIF(Calculations!AN:AN,Subgroup_number)=1,INDEX(Calculations!AN:BN,MATCH(Subgroup_number,Calculations!AN:AN,0),5),IF(Subgroup_number=Calculations!BR$17,Calculations!BR$10,""))</f>
        <v/>
      </c>
      <c r="M3" s="40" t="str">
        <f>IF(COUNTIF(Calculations!AN:AN,Subgroup_number)=1,INDEX(Calculations!AN:BN,MATCH(Subgroup_number,Calculations!AN:AN,0),6),IF(Subgroup_number=Calculations!BR$17,Calculations!BR$11,""))</f>
        <v/>
      </c>
      <c r="N3" s="47" t="str">
        <f>IF(COUNTIF(Calculations!AN:AN,Subgroup_number)=1,INDEX(Calculations!AN:BN,MATCH(Subgroup_number,Calculations!AN:AN,0),7),IF(Subgroup_number=Calculations!BR$17,Calculations!BR$12,""))</f>
        <v/>
      </c>
      <c r="O3" s="46" t="str">
        <f>IF(COUNTIF(Calculations!AN:AN,Subgroup_number)=1,INDEX(Calculations!AN:BN,MATCH(Subgroup_number,Calculations!AN:AN,0),9),IF(Subgroup_number=Calculations!BR$17,Calculations!BR$13,""))</f>
        <v/>
      </c>
      <c r="P3" s="46" t="str">
        <f>IF(COUNTIF(Calculations!AN:AN,Subgroup_number)=1,INDEX(Calculations!AN:BN,MATCH(Subgroup_number,Calculations!AN:AN,0),10),IF(Subgroup_number=Calculations!BR$17,Calculations!BR$14,""))</f>
        <v/>
      </c>
      <c r="Q3" s="46" t="str">
        <f>IF(COUNTIF(Calculations!AN:AN,Subgroup_number)=1,INDEX(Calculations!AN:BN,MATCH(Subgroup_number,Calculations!AN:AN,0),18),IF(Subgroup_number=Calculations!BR$17,Calculations!BR$6,""))</f>
        <v/>
      </c>
      <c r="R3" s="91" t="str">
        <f>IF(COUNTIF(Calculations!AN:AN,Subgroup_number)=1,INDEX(Calculations!AN:BN,MATCH(Subgroup_number,Calculations!AN:AN,0),19),IF(Subgroup_number=Calculations!BR$17,Calculations!BR$7,""))</f>
        <v/>
      </c>
      <c r="S3" s="144"/>
      <c r="V3" s="144"/>
      <c r="Y3" s="144"/>
    </row>
    <row r="4" spans="1:25" ht="12" customHeight="1" x14ac:dyDescent="0.2">
      <c r="A4" s="6" t="s">
        <v>19</v>
      </c>
      <c r="B4" s="146">
        <v>0.95</v>
      </c>
      <c r="C4" s="146"/>
      <c r="D4" s="146"/>
      <c r="F4" s="73">
        <v>3</v>
      </c>
      <c r="G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cccc</v>
      </c>
      <c r="H4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1.9</v>
      </c>
      <c r="I4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1.3673843515920627</v>
      </c>
      <c r="J4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2.4326156484079373</v>
      </c>
      <c r="K4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7.5620983977488621E-2</v>
      </c>
      <c r="L4" s="46" t="str">
        <f>IF(COUNTIF(Calculations!AN:AN,Subgroup_number)=1,INDEX(Calculations!AN:BN,MATCH(Subgroup_number,Calculations!AN:AN,0),5),IF(Subgroup_number=Calculations!BR$17,Calculations!BR$10,""))</f>
        <v/>
      </c>
      <c r="M4" s="40" t="str">
        <f>IF(COUNTIF(Calculations!AN:AN,Subgroup_number)=1,INDEX(Calculations!AN:BN,MATCH(Subgroup_number,Calculations!AN:AN,0),6),IF(Subgroup_number=Calculations!BR$17,Calculations!BR$11,""))</f>
        <v/>
      </c>
      <c r="N4" s="47" t="str">
        <f>IF(COUNTIF(Calculations!AN:AN,Subgroup_number)=1,INDEX(Calculations!AN:BN,MATCH(Subgroup_number,Calculations!AN:AN,0),7),IF(Subgroup_number=Calculations!BR$17,Calculations!BR$12,""))</f>
        <v/>
      </c>
      <c r="O4" s="46" t="str">
        <f>IF(COUNTIF(Calculations!AN:AN,Subgroup_number)=1,INDEX(Calculations!AN:BN,MATCH(Subgroup_number,Calculations!AN:AN,0),9),IF(Subgroup_number=Calculations!BR$17,Calculations!BR$13,""))</f>
        <v/>
      </c>
      <c r="P4" s="46" t="str">
        <f>IF(COUNTIF(Calculations!AN:AN,Subgroup_number)=1,INDEX(Calculations!AN:BN,MATCH(Subgroup_number,Calculations!AN:AN,0),10),IF(Subgroup_number=Calculations!BR$17,Calculations!BR$14,""))</f>
        <v/>
      </c>
      <c r="Q4" s="46" t="str">
        <f>IF(COUNTIF(Calculations!AN:AN,Subgroup_number)=1,INDEX(Calculations!AN:BN,MATCH(Subgroup_number,Calculations!AN:AN,0),18),IF(Subgroup_number=Calculations!BR$17,Calculations!BR$6,""))</f>
        <v/>
      </c>
      <c r="R4" s="91" t="str">
        <f>IF(COUNTIF(Calculations!AN:AN,Subgroup_number)=1,INDEX(Calculations!AN:BN,MATCH(Subgroup_number,Calculations!AN:AN,0),19),IF(Subgroup_number=Calculations!BR$17,Calculations!BR$7,""))</f>
        <v/>
      </c>
      <c r="S4" s="144"/>
      <c r="V4" s="144"/>
      <c r="Y4" s="144"/>
    </row>
    <row r="5" spans="1:25" x14ac:dyDescent="0.2">
      <c r="B5" s="136"/>
      <c r="C5" s="136"/>
      <c r="D5" s="136"/>
      <c r="F5" s="73">
        <v>4</v>
      </c>
      <c r="G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dddd</v>
      </c>
      <c r="H5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2.0499999999999998</v>
      </c>
      <c r="I5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1.7698187478659255</v>
      </c>
      <c r="J5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2.3301812521340741</v>
      </c>
      <c r="K5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0.26712130891272506</v>
      </c>
      <c r="L5" s="46" t="str">
        <f>IF(COUNTIF(Calculations!AN:AN,Subgroup_number)=1,INDEX(Calculations!AN:BN,MATCH(Subgroup_number,Calculations!AN:AN,0),5),IF(Subgroup_number=Calculations!BR$17,Calculations!BR$10,""))</f>
        <v/>
      </c>
      <c r="M5" s="40" t="str">
        <f>IF(COUNTIF(Calculations!AN:AN,Subgroup_number)=1,INDEX(Calculations!AN:BN,MATCH(Subgroup_number,Calculations!AN:AN,0),6),IF(Subgroup_number=Calculations!BR$17,Calculations!BR$11,""))</f>
        <v/>
      </c>
      <c r="N5" s="47" t="str">
        <f>IF(COUNTIF(Calculations!AN:AN,Subgroup_number)=1,INDEX(Calculations!AN:BN,MATCH(Subgroup_number,Calculations!AN:AN,0),7),IF(Subgroup_number=Calculations!BR$17,Calculations!BR$12,""))</f>
        <v/>
      </c>
      <c r="O5" s="46" t="str">
        <f>IF(COUNTIF(Calculations!AN:AN,Subgroup_number)=1,INDEX(Calculations!AN:BN,MATCH(Subgroup_number,Calculations!AN:AN,0),9),IF(Subgroup_number=Calculations!BR$17,Calculations!BR$13,""))</f>
        <v/>
      </c>
      <c r="P5" s="46" t="str">
        <f>IF(COUNTIF(Calculations!AN:AN,Subgroup_number)=1,INDEX(Calculations!AN:BN,MATCH(Subgroup_number,Calculations!AN:AN,0),10),IF(Subgroup_number=Calculations!BR$17,Calculations!BR$14,""))</f>
        <v/>
      </c>
      <c r="Q5" s="46" t="str">
        <f>IF(COUNTIF(Calculations!AN:AN,Subgroup_number)=1,INDEX(Calculations!AN:BN,MATCH(Subgroup_number,Calculations!AN:AN,0),18),IF(Subgroup_number=Calculations!BR$17,Calculations!BR$6,""))</f>
        <v/>
      </c>
      <c r="R5" s="91" t="str">
        <f>IF(COUNTIF(Calculations!AN:AN,Subgroup_number)=1,INDEX(Calculations!AN:BN,MATCH(Subgroup_number,Calculations!AN:AN,0),19),IF(Subgroup_number=Calculations!BR$17,Calculations!BR$7,""))</f>
        <v/>
      </c>
      <c r="S5" s="144"/>
      <c r="V5" s="144"/>
      <c r="Y5" s="144"/>
    </row>
    <row r="6" spans="1:25" x14ac:dyDescent="0.2">
      <c r="A6" s="141" t="s">
        <v>6</v>
      </c>
      <c r="B6" s="141"/>
      <c r="C6" s="141"/>
      <c r="D6" s="141"/>
      <c r="F6" s="73">
        <v>5</v>
      </c>
      <c r="G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gggg</v>
      </c>
      <c r="H6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2</v>
      </c>
      <c r="I6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1.5591149692573849</v>
      </c>
      <c r="J6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2.4408850307426149</v>
      </c>
      <c r="K6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0.10921719471052967</v>
      </c>
      <c r="L6" s="46" t="str">
        <f>IF(COUNTIF(Calculations!AN:AN,Subgroup_number)=1,INDEX(Calculations!AN:BN,MATCH(Subgroup_number,Calculations!AN:AN,0),5),IF(Subgroup_number=Calculations!BR$17,Calculations!BR$10,""))</f>
        <v/>
      </c>
      <c r="M6" s="40" t="str">
        <f>IF(COUNTIF(Calculations!AN:AN,Subgroup_number)=1,INDEX(Calculations!AN:BN,MATCH(Subgroup_number,Calculations!AN:AN,0),6),IF(Subgroup_number=Calculations!BR$17,Calculations!BR$11,""))</f>
        <v/>
      </c>
      <c r="N6" s="47" t="str">
        <f>IF(COUNTIF(Calculations!AN:AN,Subgroup_number)=1,INDEX(Calculations!AN:BN,MATCH(Subgroup_number,Calculations!AN:AN,0),7),IF(Subgroup_number=Calculations!BR$17,Calculations!BR$12,""))</f>
        <v/>
      </c>
      <c r="O6" s="46" t="str">
        <f>IF(COUNTIF(Calculations!AN:AN,Subgroup_number)=1,INDEX(Calculations!AN:BN,MATCH(Subgroup_number,Calculations!AN:AN,0),9),IF(Subgroup_number=Calculations!BR$17,Calculations!BR$13,""))</f>
        <v/>
      </c>
      <c r="P6" s="46" t="str">
        <f>IF(COUNTIF(Calculations!AN:AN,Subgroup_number)=1,INDEX(Calculations!AN:BN,MATCH(Subgroup_number,Calculations!AN:AN,0),10),IF(Subgroup_number=Calculations!BR$17,Calculations!BR$14,""))</f>
        <v/>
      </c>
      <c r="Q6" s="46" t="str">
        <f>IF(COUNTIF(Calculations!AN:AN,Subgroup_number)=1,INDEX(Calculations!AN:BN,MATCH(Subgroup_number,Calculations!AN:AN,0),18),IF(Subgroup_number=Calculations!BR$17,Calculations!BR$6,""))</f>
        <v/>
      </c>
      <c r="R6" s="91" t="str">
        <f>IF(COUNTIF(Calculations!AN:AN,Subgroup_number)=1,INDEX(Calculations!AN:BN,MATCH(Subgroup_number,Calculations!AN:AN,0),19),IF(Subgroup_number=Calculations!BR$17,Calculations!BR$7,""))</f>
        <v/>
      </c>
      <c r="S6" s="144"/>
      <c r="V6" s="144"/>
      <c r="Y6" s="144"/>
    </row>
    <row r="7" spans="1:25" x14ac:dyDescent="0.2">
      <c r="A7" s="135" t="s">
        <v>10</v>
      </c>
      <c r="B7" s="143">
        <f>Calculations!BR2</f>
        <v>0.89710559326208505</v>
      </c>
      <c r="C7" s="143"/>
      <c r="D7" s="143"/>
      <c r="F7" s="73">
        <v>6</v>
      </c>
      <c r="G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hhhh</v>
      </c>
      <c r="H7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1.8</v>
      </c>
      <c r="I7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1.390343028933851</v>
      </c>
      <c r="J7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2.2096569710661491</v>
      </c>
      <c r="K7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0.12630184456244414</v>
      </c>
      <c r="L7" s="46" t="str">
        <f>IF(COUNTIF(Calculations!AN:AN,Subgroup_number)=1,INDEX(Calculations!AN:BN,MATCH(Subgroup_number,Calculations!AN:AN,0),5),IF(Subgroup_number=Calculations!BR$17,Calculations!BR$10,""))</f>
        <v/>
      </c>
      <c r="M7" s="40" t="str">
        <f>IF(COUNTIF(Calculations!AN:AN,Subgroup_number)=1,INDEX(Calculations!AN:BN,MATCH(Subgroup_number,Calculations!AN:AN,0),6),IF(Subgroup_number=Calculations!BR$17,Calculations!BR$11,""))</f>
        <v/>
      </c>
      <c r="N7" s="47" t="str">
        <f>IF(COUNTIF(Calculations!AN:AN,Subgroup_number)=1,INDEX(Calculations!AN:BN,MATCH(Subgroup_number,Calculations!AN:AN,0),7),IF(Subgroup_number=Calculations!BR$17,Calculations!BR$12,""))</f>
        <v/>
      </c>
      <c r="O7" s="46" t="str">
        <f>IF(COUNTIF(Calculations!AN:AN,Subgroup_number)=1,INDEX(Calculations!AN:BN,MATCH(Subgroup_number,Calculations!AN:AN,0),9),IF(Subgroup_number=Calculations!BR$17,Calculations!BR$13,""))</f>
        <v/>
      </c>
      <c r="P7" s="46" t="str">
        <f>IF(COUNTIF(Calculations!AN:AN,Subgroup_number)=1,INDEX(Calculations!AN:BN,MATCH(Subgroup_number,Calculations!AN:AN,0),10),IF(Subgroup_number=Calculations!BR$17,Calculations!BR$14,""))</f>
        <v/>
      </c>
      <c r="Q7" s="46" t="str">
        <f>IF(COUNTIF(Calculations!AN:AN,Subgroup_number)=1,INDEX(Calculations!AN:BN,MATCH(Subgroup_number,Calculations!AN:AN,0),18),IF(Subgroup_number=Calculations!BR$17,Calculations!BR$6,""))</f>
        <v/>
      </c>
      <c r="R7" s="91" t="str">
        <f>IF(COUNTIF(Calculations!AN:AN,Subgroup_number)=1,INDEX(Calculations!AN:BN,MATCH(Subgroup_number,Calculations!AN:AN,0),19),IF(Subgroup_number=Calculations!BR$17,Calculations!BR$7,""))</f>
        <v/>
      </c>
      <c r="S7" s="144"/>
      <c r="V7" s="144"/>
      <c r="Y7" s="144"/>
    </row>
    <row r="8" spans="1:25" x14ac:dyDescent="0.2">
      <c r="A8" s="135" t="s">
        <v>11</v>
      </c>
      <c r="B8" s="143">
        <f>Calculations!BR3</f>
        <v>1.1035116974719197</v>
      </c>
      <c r="C8" s="143"/>
      <c r="D8" s="143"/>
      <c r="F8" s="73">
        <v>7</v>
      </c>
      <c r="G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jjjj</v>
      </c>
      <c r="H8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2.1</v>
      </c>
      <c r="I8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1.7838947037366275</v>
      </c>
      <c r="J8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2.4161052962633724</v>
      </c>
      <c r="K8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0.2102856909686116</v>
      </c>
      <c r="L8" s="46" t="str">
        <f>IF(COUNTIF(Calculations!AN:AN,Subgroup_number)=1,INDEX(Calculations!AN:BN,MATCH(Subgroup_number,Calculations!AN:AN,0),5),IF(Subgroup_number=Calculations!BR$17,Calculations!BR$10,""))</f>
        <v/>
      </c>
      <c r="M8" s="40" t="str">
        <f>IF(COUNTIF(Calculations!AN:AN,Subgroup_number)=1,INDEX(Calculations!AN:BN,MATCH(Subgroup_number,Calculations!AN:AN,0),6),IF(Subgroup_number=Calculations!BR$17,Calculations!BR$11,""))</f>
        <v/>
      </c>
      <c r="N8" s="47" t="str">
        <f>IF(COUNTIF(Calculations!AN:AN,Subgroup_number)=1,INDEX(Calculations!AN:BN,MATCH(Subgroup_number,Calculations!AN:AN,0),7),IF(Subgroup_number=Calculations!BR$17,Calculations!BR$12,""))</f>
        <v/>
      </c>
      <c r="O8" s="46" t="str">
        <f>IF(COUNTIF(Calculations!AN:AN,Subgroup_number)=1,INDEX(Calculations!AN:BN,MATCH(Subgroup_number,Calculations!AN:AN,0),9),IF(Subgroup_number=Calculations!BR$17,Calculations!BR$13,""))</f>
        <v/>
      </c>
      <c r="P8" s="46" t="str">
        <f>IF(COUNTIF(Calculations!AN:AN,Subgroup_number)=1,INDEX(Calculations!AN:BN,MATCH(Subgroup_number,Calculations!AN:AN,0),10),IF(Subgroup_number=Calculations!BR$17,Calculations!BR$14,""))</f>
        <v/>
      </c>
      <c r="Q8" s="46" t="str">
        <f>IF(COUNTIF(Calculations!AN:AN,Subgroup_number)=1,INDEX(Calculations!AN:BN,MATCH(Subgroup_number,Calculations!AN:AN,0),18),IF(Subgroup_number=Calculations!BR$17,Calculations!BR$6,""))</f>
        <v/>
      </c>
      <c r="R8" s="91" t="str">
        <f>IF(COUNTIF(Calculations!AN:AN,Subgroup_number)=1,INDEX(Calculations!AN:BN,MATCH(Subgroup_number,Calculations!AN:AN,0),19),IF(Subgroup_number=Calculations!BR$17,Calculations!BR$7,""))</f>
        <v/>
      </c>
      <c r="S8" s="144"/>
      <c r="V8" s="144"/>
      <c r="Y8" s="144"/>
    </row>
    <row r="9" spans="1:25" x14ac:dyDescent="0.2">
      <c r="A9" s="6" t="s">
        <v>12</v>
      </c>
      <c r="B9" s="143">
        <f>Calculations!BR4</f>
        <v>-1.5317072768611437</v>
      </c>
      <c r="C9" s="143"/>
      <c r="D9" s="143"/>
      <c r="F9" s="73">
        <v>8</v>
      </c>
      <c r="G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AA</v>
      </c>
      <c r="H9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1.9933320247809221</v>
      </c>
      <c r="I9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1.8631135425868299</v>
      </c>
      <c r="J9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2.1235505069750142</v>
      </c>
      <c r="K9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0.50331184241851756</v>
      </c>
      <c r="L9" s="46">
        <f>IF(COUNTIF(Calculations!AN:AN,Subgroup_number)=1,INDEX(Calculations!AN:BN,MATCH(Subgroup_number,Calculations!AN:AN,0),5),IF(Subgroup_number=Calculations!BR$17,Calculations!BR$10,""))</f>
        <v>3.1382846200053791</v>
      </c>
      <c r="M9" s="40">
        <f>IF(COUNTIF(Calculations!AN:AN,Subgroup_number)=1,INDEX(Calculations!AN:BN,MATCH(Subgroup_number,Calculations!AN:AN,0),6),IF(Subgroup_number=Calculations!BR$17,Calculations!BR$11,""))</f>
        <v>0.79130129405167104</v>
      </c>
      <c r="N9" s="47">
        <f>IF(COUNTIF(Calculations!AN:AN,Subgroup_number)=1,INDEX(Calculations!AN:BN,MATCH(Subgroup_number,Calculations!AN:AN,0),7),IF(Subgroup_number=Calculations!BR$17,Calculations!BR$12,""))</f>
        <v>0</v>
      </c>
      <c r="O9" s="46">
        <f>IF(COUNTIF(Calculations!AN:AN,Subgroup_number)=1,INDEX(Calculations!AN:BN,MATCH(Subgroup_number,Calculations!AN:AN,0),9),IF(Subgroup_number=Calculations!BR$17,Calculations!BR$13,""))</f>
        <v>0</v>
      </c>
      <c r="P9" s="46">
        <f>IF(COUNTIF(Calculations!AN:AN,Subgroup_number)=1,INDEX(Calculations!AN:BN,MATCH(Subgroup_number,Calculations!AN:AN,0),10),IF(Subgroup_number=Calculations!BR$17,Calculations!BR$14,""))</f>
        <v>0</v>
      </c>
      <c r="Q9" s="46">
        <f>IF(COUNTIF(Calculations!AN:AN,Subgroup_number)=1,INDEX(Calculations!AN:BN,MATCH(Subgroup_number,Calculations!AN:AN,0),18),IF(Subgroup_number=Calculations!BR$17,Calculations!BR$6,""))</f>
        <v>1.8631135425868299</v>
      </c>
      <c r="R9" s="91">
        <f>IF(COUNTIF(Calculations!AN:AN,Subgroup_number)=1,INDEX(Calculations!AN:BN,MATCH(Subgroup_number,Calculations!AN:AN,0),19),IF(Subgroup_number=Calculations!BR$17,Calculations!BR$7,""))</f>
        <v>2.1235505069750142</v>
      </c>
      <c r="S9" s="144"/>
      <c r="V9" s="144"/>
      <c r="Y9" s="144"/>
    </row>
    <row r="10" spans="1:25" x14ac:dyDescent="0.2">
      <c r="A10" s="6" t="s">
        <v>13</v>
      </c>
      <c r="B10" s="143">
        <f>Calculations!BR5</f>
        <v>3.3259184633853138</v>
      </c>
      <c r="C10" s="143"/>
      <c r="D10" s="143"/>
      <c r="F10" s="73">
        <v>9</v>
      </c>
      <c r="G1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eeee</v>
      </c>
      <c r="H10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0.05</v>
      </c>
      <c r="I10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-0.35474980205093154</v>
      </c>
      <c r="J10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0.45474980205093152</v>
      </c>
      <c r="K10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0.20346441056355116</v>
      </c>
      <c r="L10" s="46" t="str">
        <f>IF(COUNTIF(Calculations!AN:AN,Subgroup_number)=1,INDEX(Calculations!AN:BN,MATCH(Subgroup_number,Calculations!AN:AN,0),5),IF(Subgroup_number=Calculations!BR$17,Calculations!BR$10,""))</f>
        <v/>
      </c>
      <c r="M10" s="40" t="str">
        <f>IF(COUNTIF(Calculations!AN:AN,Subgroup_number)=1,INDEX(Calculations!AN:BN,MATCH(Subgroup_number,Calculations!AN:AN,0),6),IF(Subgroup_number=Calculations!BR$17,Calculations!BR$11,""))</f>
        <v/>
      </c>
      <c r="N10" s="47" t="str">
        <f>IF(COUNTIF(Calculations!AN:AN,Subgroup_number)=1,INDEX(Calculations!AN:BN,MATCH(Subgroup_number,Calculations!AN:AN,0),7),IF(Subgroup_number=Calculations!BR$17,Calculations!BR$12,""))</f>
        <v/>
      </c>
      <c r="O10" s="46" t="str">
        <f>IF(COUNTIF(Calculations!AN:AN,Subgroup_number)=1,INDEX(Calculations!AN:BN,MATCH(Subgroup_number,Calculations!AN:AN,0),9),IF(Subgroup_number=Calculations!BR$17,Calculations!BR$13,""))</f>
        <v/>
      </c>
      <c r="P10" s="46" t="str">
        <f>IF(COUNTIF(Calculations!AN:AN,Subgroup_number)=1,INDEX(Calculations!AN:BN,MATCH(Subgroup_number,Calculations!AN:AN,0),10),IF(Subgroup_number=Calculations!BR$17,Calculations!BR$14,""))</f>
        <v/>
      </c>
      <c r="Q10" s="46" t="str">
        <f>IF(COUNTIF(Calculations!AN:AN,Subgroup_number)=1,INDEX(Calculations!AN:BN,MATCH(Subgroup_number,Calculations!AN:AN,0),18),IF(Subgroup_number=Calculations!BR$17,Calculations!BR$6,""))</f>
        <v/>
      </c>
      <c r="R10" s="91" t="str">
        <f>IF(COUNTIF(Calculations!AN:AN,Subgroup_number)=1,INDEX(Calculations!AN:BN,MATCH(Subgroup_number,Calculations!AN:AN,0),19),IF(Subgroup_number=Calculations!BR$17,Calculations!BR$7,""))</f>
        <v/>
      </c>
      <c r="S10" s="144"/>
      <c r="V10" s="144"/>
      <c r="Y10" s="144"/>
    </row>
    <row r="11" spans="1:25" x14ac:dyDescent="0.2">
      <c r="A11" s="6" t="s">
        <v>14</v>
      </c>
      <c r="B11" s="143">
        <f>Calculations!BR6</f>
        <v>-3.2988498962687447</v>
      </c>
      <c r="C11" s="143"/>
      <c r="D11" s="143"/>
      <c r="E11" s="110"/>
      <c r="F11" s="73">
        <v>10</v>
      </c>
      <c r="G1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ffff</v>
      </c>
      <c r="H11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-0.6</v>
      </c>
      <c r="I11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-1.024709892312559</v>
      </c>
      <c r="J11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-0.17529010768744085</v>
      </c>
      <c r="K11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0.19852830945880384</v>
      </c>
      <c r="L11" s="46" t="str">
        <f>IF(COUNTIF(Calculations!AN:AN,Subgroup_number)=1,INDEX(Calculations!AN:BN,MATCH(Subgroup_number,Calculations!AN:AN,0),5),IF(Subgroup_number=Calculations!BR$17,Calculations!BR$10,""))</f>
        <v/>
      </c>
      <c r="M11" s="40" t="str">
        <f>IF(COUNTIF(Calculations!AN:AN,Subgroup_number)=1,INDEX(Calculations!AN:BN,MATCH(Subgroup_number,Calculations!AN:AN,0),6),IF(Subgroup_number=Calculations!BR$17,Calculations!BR$11,""))</f>
        <v/>
      </c>
      <c r="N11" s="47" t="str">
        <f>IF(COUNTIF(Calculations!AN:AN,Subgroup_number)=1,INDEX(Calculations!AN:BN,MATCH(Subgroup_number,Calculations!AN:AN,0),7),IF(Subgroup_number=Calculations!BR$17,Calculations!BR$12,""))</f>
        <v/>
      </c>
      <c r="O11" s="46" t="str">
        <f>IF(COUNTIF(Calculations!AN:AN,Subgroup_number)=1,INDEX(Calculations!AN:BN,MATCH(Subgroup_number,Calculations!AN:AN,0),9),IF(Subgroup_number=Calculations!BR$17,Calculations!BR$13,""))</f>
        <v/>
      </c>
      <c r="P11" s="46" t="str">
        <f>IF(COUNTIF(Calculations!AN:AN,Subgroup_number)=1,INDEX(Calculations!AN:BN,MATCH(Subgroup_number,Calculations!AN:AN,0),10),IF(Subgroup_number=Calculations!BR$17,Calculations!BR$14,""))</f>
        <v/>
      </c>
      <c r="Q11" s="46" t="str">
        <f>IF(COUNTIF(Calculations!AN:AN,Subgroup_number)=1,INDEX(Calculations!AN:BN,MATCH(Subgroup_number,Calculations!AN:AN,0),18),IF(Subgroup_number=Calculations!BR$17,Calculations!BR$6,""))</f>
        <v/>
      </c>
      <c r="R11" s="91" t="str">
        <f>IF(COUNTIF(Calculations!AN:AN,Subgroup_number)=1,INDEX(Calculations!AN:BN,MATCH(Subgroup_number,Calculations!AN:AN,0),19),IF(Subgroup_number=Calculations!BR$17,Calculations!BR$7,""))</f>
        <v/>
      </c>
      <c r="S11" s="144"/>
      <c r="V11" s="144"/>
      <c r="Y11" s="144"/>
    </row>
    <row r="12" spans="1:25" x14ac:dyDescent="0.2">
      <c r="A12" s="6" t="s">
        <v>15</v>
      </c>
      <c r="B12" s="143">
        <f>Calculations!BR7</f>
        <v>5.0930610827929144</v>
      </c>
      <c r="C12" s="143"/>
      <c r="D12" s="143"/>
      <c r="F12" s="73">
        <v>11</v>
      </c>
      <c r="G1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iiii</v>
      </c>
      <c r="H12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0.4</v>
      </c>
      <c r="I12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-4.5254008212540942E-2</v>
      </c>
      <c r="J12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0.84525400821254104</v>
      </c>
      <c r="K12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0.19358271438420963</v>
      </c>
      <c r="L12" s="46" t="str">
        <f>IF(COUNTIF(Calculations!AN:AN,Subgroup_number)=1,INDEX(Calculations!AN:BN,MATCH(Subgroup_number,Calculations!AN:AN,0),5),IF(Subgroup_number=Calculations!BR$17,Calculations!BR$10,""))</f>
        <v/>
      </c>
      <c r="M12" s="40" t="str">
        <f>IF(COUNTIF(Calculations!AN:AN,Subgroup_number)=1,INDEX(Calculations!AN:BN,MATCH(Subgroup_number,Calculations!AN:AN,0),6),IF(Subgroup_number=Calculations!BR$17,Calculations!BR$11,""))</f>
        <v/>
      </c>
      <c r="N12" s="47" t="str">
        <f>IF(COUNTIF(Calculations!AN:AN,Subgroup_number)=1,INDEX(Calculations!AN:BN,MATCH(Subgroup_number,Calculations!AN:AN,0),7),IF(Subgroup_number=Calculations!BR$17,Calculations!BR$12,""))</f>
        <v/>
      </c>
      <c r="O12" s="46" t="str">
        <f>IF(COUNTIF(Calculations!AN:AN,Subgroup_number)=1,INDEX(Calculations!AN:BN,MATCH(Subgroup_number,Calculations!AN:AN,0),9),IF(Subgroup_number=Calculations!BR$17,Calculations!BR$13,""))</f>
        <v/>
      </c>
      <c r="P12" s="46" t="str">
        <f>IF(COUNTIF(Calculations!AN:AN,Subgroup_number)=1,INDEX(Calculations!AN:BN,MATCH(Subgroup_number,Calculations!AN:AN,0),10),IF(Subgroup_number=Calculations!BR$17,Calculations!BR$14,""))</f>
        <v/>
      </c>
      <c r="Q12" s="46" t="str">
        <f>IF(COUNTIF(Calculations!AN:AN,Subgroup_number)=1,INDEX(Calculations!AN:BN,MATCH(Subgroup_number,Calculations!AN:AN,0),18),IF(Subgroup_number=Calculations!BR$17,Calculations!BR$6,""))</f>
        <v/>
      </c>
      <c r="R12" s="91" t="str">
        <f>IF(COUNTIF(Calculations!AN:AN,Subgroup_number)=1,INDEX(Calculations!AN:BN,MATCH(Subgroup_number,Calculations!AN:AN,0),19),IF(Subgroup_number=Calculations!BR$17,Calculations!BR$7,""))</f>
        <v/>
      </c>
      <c r="S12" s="144"/>
      <c r="V12" s="144"/>
      <c r="Y12" s="144"/>
    </row>
    <row r="13" spans="1:25" x14ac:dyDescent="0.2">
      <c r="F13" s="73">
        <v>12</v>
      </c>
      <c r="G1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kkkk</v>
      </c>
      <c r="H13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-0.4</v>
      </c>
      <c r="I13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-0.81951368539859382</v>
      </c>
      <c r="J13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1.9513685398593827E-2</v>
      </c>
      <c r="K13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0.19983175843775164</v>
      </c>
      <c r="L13" s="46" t="str">
        <f>IF(COUNTIF(Calculations!AN:AN,Subgroup_number)=1,INDEX(Calculations!AN:BN,MATCH(Subgroup_number,Calculations!AN:AN,0),5),IF(Subgroup_number=Calculations!BR$17,Calculations!BR$10,""))</f>
        <v/>
      </c>
      <c r="M13" s="40" t="str">
        <f>IF(COUNTIF(Calculations!AN:AN,Subgroup_number)=1,INDEX(Calculations!AN:BN,MATCH(Subgroup_number,Calculations!AN:AN,0),6),IF(Subgroup_number=Calculations!BR$17,Calculations!BR$11,""))</f>
        <v/>
      </c>
      <c r="N13" s="47" t="str">
        <f>IF(COUNTIF(Calculations!AN:AN,Subgroup_number)=1,INDEX(Calculations!AN:BN,MATCH(Subgroup_number,Calculations!AN:AN,0),7),IF(Subgroup_number=Calculations!BR$17,Calculations!BR$12,""))</f>
        <v/>
      </c>
      <c r="O13" s="46" t="str">
        <f>IF(COUNTIF(Calculations!AN:AN,Subgroup_number)=1,INDEX(Calculations!AN:BN,MATCH(Subgroup_number,Calculations!AN:AN,0),9),IF(Subgroup_number=Calculations!BR$17,Calculations!BR$13,""))</f>
        <v/>
      </c>
      <c r="P13" s="46" t="str">
        <f>IF(COUNTIF(Calculations!AN:AN,Subgroup_number)=1,INDEX(Calculations!AN:BN,MATCH(Subgroup_number,Calculations!AN:AN,0),10),IF(Subgroup_number=Calculations!BR$17,Calculations!BR$14,""))</f>
        <v/>
      </c>
      <c r="Q13" s="46" t="str">
        <f>IF(COUNTIF(Calculations!AN:AN,Subgroup_number)=1,INDEX(Calculations!AN:BN,MATCH(Subgroup_number,Calculations!AN:AN,0),18),IF(Subgroup_number=Calculations!BR$17,Calculations!BR$6,""))</f>
        <v/>
      </c>
      <c r="R13" s="91" t="str">
        <f>IF(COUNTIF(Calculations!AN:AN,Subgroup_number)=1,INDEX(Calculations!AN:BN,MATCH(Subgroup_number,Calculations!AN:AN,0),19),IF(Subgroup_number=Calculations!BR$17,Calculations!BR$7,""))</f>
        <v/>
      </c>
      <c r="S13" s="144"/>
      <c r="V13" s="144"/>
      <c r="Y13" s="144"/>
    </row>
    <row r="14" spans="1:25" x14ac:dyDescent="0.2">
      <c r="A14" s="6" t="s">
        <v>260</v>
      </c>
      <c r="B14" s="142">
        <f>IF(COUNT(Calculations!F:F)=COUNT(Calculations!G:G),SUMIFS(Number_of_observations,Sufficient_data,"Yes",Include_study?,"Yes",Subgroup,"&lt;&gt;"&amp;""),"N is not given for each study")</f>
        <v>1555</v>
      </c>
      <c r="C14" s="142"/>
      <c r="D14" s="142"/>
      <c r="F14" s="73">
        <v>13</v>
      </c>
      <c r="G1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llll</v>
      </c>
      <c r="H14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-0.5</v>
      </c>
      <c r="I14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-0.89999709286296081</v>
      </c>
      <c r="J14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-0.10000290713703924</v>
      </c>
      <c r="K14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0.20459280715568376</v>
      </c>
      <c r="L14" s="46" t="str">
        <f>IF(COUNTIF(Calculations!AN:AN,Subgroup_number)=1,INDEX(Calculations!AN:BN,MATCH(Subgroup_number,Calculations!AN:AN,0),5),IF(Subgroup_number=Calculations!BR$17,Calculations!BR$10,""))</f>
        <v/>
      </c>
      <c r="M14" s="40" t="str">
        <f>IF(COUNTIF(Calculations!AN:AN,Subgroup_number)=1,INDEX(Calculations!AN:BN,MATCH(Subgroup_number,Calculations!AN:AN,0),6),IF(Subgroup_number=Calculations!BR$17,Calculations!BR$11,""))</f>
        <v/>
      </c>
      <c r="N14" s="47" t="str">
        <f>IF(COUNTIF(Calculations!AN:AN,Subgroup_number)=1,INDEX(Calculations!AN:BN,MATCH(Subgroup_number,Calculations!AN:AN,0),7),IF(Subgroup_number=Calculations!BR$17,Calculations!BR$12,""))</f>
        <v/>
      </c>
      <c r="O14" s="46" t="str">
        <f>IF(COUNTIF(Calculations!AN:AN,Subgroup_number)=1,INDEX(Calculations!AN:BN,MATCH(Subgroup_number,Calculations!AN:AN,0),9),IF(Subgroup_number=Calculations!BR$17,Calculations!BR$13,""))</f>
        <v/>
      </c>
      <c r="P14" s="46" t="str">
        <f>IF(COUNTIF(Calculations!AN:AN,Subgroup_number)=1,INDEX(Calculations!AN:BN,MATCH(Subgroup_number,Calculations!AN:AN,0),10),IF(Subgroup_number=Calculations!BR$17,Calculations!BR$14,""))</f>
        <v/>
      </c>
      <c r="Q14" s="46" t="str">
        <f>IF(COUNTIF(Calculations!AN:AN,Subgroup_number)=1,INDEX(Calculations!AN:BN,MATCH(Subgroup_number,Calculations!AN:AN,0),18),IF(Subgroup_number=Calculations!BR$17,Calculations!BR$6,""))</f>
        <v/>
      </c>
      <c r="R14" s="91" t="str">
        <f>IF(COUNTIF(Calculations!AN:AN,Subgroup_number)=1,INDEX(Calculations!AN:BN,MATCH(Subgroup_number,Calculations!AN:AN,0),19),IF(Subgroup_number=Calculations!BR$17,Calculations!BR$7,""))</f>
        <v/>
      </c>
      <c r="S14" s="144"/>
      <c r="V14" s="144"/>
      <c r="Y14" s="144"/>
    </row>
    <row r="15" spans="1:25" x14ac:dyDescent="0.2">
      <c r="A15" s="6" t="s">
        <v>20</v>
      </c>
      <c r="B15" s="142">
        <f>COUNT(Calculations!AA:AA)</f>
        <v>12</v>
      </c>
      <c r="C15" s="142"/>
      <c r="D15" s="142"/>
      <c r="F15" s="73">
        <v>14</v>
      </c>
      <c r="G1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BB</v>
      </c>
      <c r="H15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-0.21373978634636343</v>
      </c>
      <c r="I15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-0.73388562812660441</v>
      </c>
      <c r="J15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0.3064060554338775</v>
      </c>
      <c r="K15" s="46">
        <f>IF(Subgroup_number&lt;=MAX(Calculations!AN:AN),IF(COUNTIF(Calculations!X:X,Subgroup_number)=1,INDEX(Lookup_table_subgroup,MATCH(Subgroup_number,Calculations!X:X,0),10),INDEX(Calculations!AN:BN,MATCH(Subgroup_number,Calculations!AN:AN,0),24)),"")</f>
        <v>0.49668815758148238</v>
      </c>
      <c r="L15" s="46">
        <f>IF(COUNTIF(Calculations!AN:AN,Subgroup_number)=1,INDEX(Calculations!AN:BN,MATCH(Subgroup_number,Calculations!AN:AN,0),5),IF(Subgroup_number=Calculations!BR$17,Calculations!BR$10,""))</f>
        <v>15.251749497555352</v>
      </c>
      <c r="M15" s="40">
        <f>IF(COUNTIF(Calculations!AN:AN,Subgroup_number)=1,INDEX(Calculations!AN:BN,MATCH(Subgroup_number,Calculations!AN:AN,0),6),IF(Subgroup_number=Calculations!BR$17,Calculations!BR$11,""))</f>
        <v>4.2065671367747049E-3</v>
      </c>
      <c r="N15" s="47">
        <f>IF(COUNTIF(Calculations!AN:AN,Subgroup_number)=1,INDEX(Calculations!AN:BN,MATCH(Subgroup_number,Calculations!AN:AN,0),7),IF(Subgroup_number=Calculations!BR$17,Calculations!BR$12,""))</f>
        <v>0.73773500537488201</v>
      </c>
      <c r="O15" s="46">
        <f>IF(COUNTIF(Calculations!AN:AN,Subgroup_number)=1,INDEX(Calculations!AN:BN,MATCH(Subgroup_number,Calculations!AN:AN,0),9),IF(Subgroup_number=Calculations!BR$17,Calculations!BR$13,""))</f>
        <v>0.12465684211360145</v>
      </c>
      <c r="P15" s="46">
        <f>IF(COUNTIF(Calculations!AN:AN,Subgroup_number)=1,INDEX(Calculations!AN:BN,MATCH(Subgroup_number,Calculations!AN:AN,0),10),IF(Subgroup_number=Calculations!BR$17,Calculations!BR$14,""))</f>
        <v>0.35306775853028755</v>
      </c>
      <c r="Q15" s="46">
        <f>IF(COUNTIF(Calculations!AN:AN,Subgroup_number)=1,INDEX(Calculations!AN:BN,MATCH(Subgroup_number,Calculations!AN:AN,0),18),IF(Subgroup_number=Calculations!BR$17,Calculations!BR$6,""))</f>
        <v>-1.3234637796604611</v>
      </c>
      <c r="R15" s="91">
        <f>IF(COUNTIF(Calculations!AN:AN,Subgroup_number)=1,INDEX(Calculations!AN:BN,MATCH(Subgroup_number,Calculations!AN:AN,0),19),IF(Subgroup_number=Calculations!BR$17,Calculations!BR$7,""))</f>
        <v>0.89598420696773418</v>
      </c>
      <c r="S15" s="144"/>
      <c r="V15" s="144"/>
      <c r="Y15" s="144"/>
    </row>
    <row r="16" spans="1:25" x14ac:dyDescent="0.2">
      <c r="A16" s="133" t="s">
        <v>251</v>
      </c>
      <c r="B16" s="142">
        <f>COUNT(Calculations!AR:AR)</f>
        <v>2</v>
      </c>
      <c r="C16" s="142"/>
      <c r="D16" s="142"/>
      <c r="F16" s="73">
        <v>15</v>
      </c>
      <c r="G1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>Combined effect size</v>
      </c>
      <c r="H16" s="46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>0.89710559326208505</v>
      </c>
      <c r="I16" s="46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>-1.5317072768611437</v>
      </c>
      <c r="J16" s="46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>3.3259184633853138</v>
      </c>
      <c r="K1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" s="46">
        <f>IF(COUNTIF(Calculations!AN:AN,Subgroup_number)=1,INDEX(Calculations!AN:BN,MATCH(Subgroup_number,Calculations!AN:AN,0),5),IF(Subgroup_number=Calculations!BR$17,Calculations!BR$10,""))</f>
        <v>362.76696844040953</v>
      </c>
      <c r="M16" s="40">
        <f>IF(COUNTIF(Calculations!AN:AN,Subgroup_number)=1,INDEX(Calculations!AN:BN,MATCH(Subgroup_number,Calculations!AN:AN,0),6),IF(Subgroup_number=Calculations!BR$17,Calculations!BR$11,""))</f>
        <v>4.8065721689848462E-71</v>
      </c>
      <c r="N16" s="47">
        <f>IF(COUNTIF(Calculations!AN:AN,Subgroup_number)=1,INDEX(Calculations!AN:BN,MATCH(Subgroup_number,Calculations!AN:AN,0),7),IF(Subgroup_number=Calculations!BR$17,Calculations!BR$12,""))</f>
        <v>0.96967750386069973</v>
      </c>
      <c r="O16" s="46">
        <f>IF(COUNTIF(Calculations!AN:AN,Subgroup_number)=1,INDEX(Calculations!AN:BN,MATCH(Subgroup_number,Calculations!AN:AN,0),9),IF(Subgroup_number=Calculations!BR$17,Calculations!BR$13,""))</f>
        <v>1.3062820421215051</v>
      </c>
      <c r="P16" s="46">
        <f>IF(COUNTIF(Calculations!AN:AN,Subgroup_number)=1,INDEX(Calculations!AN:BN,MATCH(Subgroup_number,Calculations!AN:AN,0),10),IF(Subgroup_number=Calculations!BR$17,Calculations!BR$14,""))</f>
        <v>1.1429269627239989</v>
      </c>
      <c r="Q16" s="46">
        <f>IF(COUNTIF(Calculations!AN:AN,Subgroup_number)=1,INDEX(Calculations!AN:BN,MATCH(Subgroup_number,Calculations!AN:AN,0),18),IF(Subgroup_number=Calculations!BR$17,Calculations!BR$6,""))</f>
        <v>-3.2988498962687447</v>
      </c>
      <c r="R16" s="91">
        <f>IF(COUNTIF(Calculations!AN:AN,Subgroup_number)=1,INDEX(Calculations!AN:BN,MATCH(Subgroup_number,Calculations!AN:AN,0),19),IF(Subgroup_number=Calculations!BR$17,Calculations!BR$7,""))</f>
        <v>5.0930610827929144</v>
      </c>
      <c r="S16" s="144"/>
      <c r="V16" s="144"/>
      <c r="Y16" s="144"/>
    </row>
    <row r="17" spans="1:25" x14ac:dyDescent="0.2">
      <c r="A17" s="33"/>
      <c r="B17" s="33"/>
      <c r="F17" s="73">
        <v>16</v>
      </c>
      <c r="G1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" s="46" t="str">
        <f>IF(COUNTIF(Calculations!AN:AN,Subgroup_number)=1,INDEX(Calculations!AN:BN,MATCH(Subgroup_number,Calculations!AN:AN,0),5),IF(Subgroup_number=Calculations!BR$17,Calculations!BR$10,""))</f>
        <v/>
      </c>
      <c r="M17" s="40" t="str">
        <f>IF(COUNTIF(Calculations!AN:AN,Subgroup_number)=1,INDEX(Calculations!AN:BN,MATCH(Subgroup_number,Calculations!AN:AN,0),6),IF(Subgroup_number=Calculations!BR$17,Calculations!BR$11,""))</f>
        <v/>
      </c>
      <c r="N17" s="47" t="str">
        <f>IF(COUNTIF(Calculations!AN:AN,Subgroup_number)=1,INDEX(Calculations!AN:BN,MATCH(Subgroup_number,Calculations!AN:AN,0),7),IF(Subgroup_number=Calculations!BR$17,Calculations!BR$12,""))</f>
        <v/>
      </c>
      <c r="O17" s="46" t="str">
        <f>IF(COUNTIF(Calculations!AN:AN,Subgroup_number)=1,INDEX(Calculations!AN:BN,MATCH(Subgroup_number,Calculations!AN:AN,0),9),IF(Subgroup_number=Calculations!BR$17,Calculations!BR$13,""))</f>
        <v/>
      </c>
      <c r="P17" s="46" t="str">
        <f>IF(COUNTIF(Calculations!AN:AN,Subgroup_number)=1,INDEX(Calculations!AN:BN,MATCH(Subgroup_number,Calculations!AN:AN,0),10),IF(Subgroup_number=Calculations!BR$17,Calculations!BR$14,""))</f>
        <v/>
      </c>
      <c r="Q17" s="46" t="str">
        <f>IF(COUNTIF(Calculations!AN:AN,Subgroup_number)=1,INDEX(Calculations!AN:BN,MATCH(Subgroup_number,Calculations!AN:AN,0),18),IF(Subgroup_number=Calculations!BR$17,Calculations!BR$6,""))</f>
        <v/>
      </c>
      <c r="R17" s="91" t="str">
        <f>IF(COUNTIF(Calculations!AN:AN,Subgroup_number)=1,INDEX(Calculations!AN:BN,MATCH(Subgroup_number,Calculations!AN:AN,0),19),IF(Subgroup_number=Calculations!BR$17,Calculations!BR$7,""))</f>
        <v/>
      </c>
      <c r="S17" s="144"/>
      <c r="V17" s="144"/>
      <c r="Y17" s="144"/>
    </row>
    <row r="18" spans="1:25" x14ac:dyDescent="0.2">
      <c r="A18" s="7" t="s">
        <v>248</v>
      </c>
      <c r="B18" s="7" t="str">
        <f>IF(Within_subgroup_weighting=Calculations!BQ34,"Sum of squares (Q)","Sum of squares (Q*)")</f>
        <v>Sum of squares (Q*)</v>
      </c>
      <c r="C18" s="7" t="s">
        <v>117</v>
      </c>
      <c r="D18" s="7" t="s">
        <v>250</v>
      </c>
      <c r="F18" s="73">
        <v>17</v>
      </c>
      <c r="G1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" s="46" t="str">
        <f>IF(COUNTIF(Calculations!AN:AN,Subgroup_number)=1,INDEX(Calculations!AN:BN,MATCH(Subgroup_number,Calculations!AN:AN,0),5),IF(Subgroup_number=Calculations!BR$17,Calculations!BR$10,""))</f>
        <v/>
      </c>
      <c r="M18" s="40" t="str">
        <f>IF(COUNTIF(Calculations!AN:AN,Subgroup_number)=1,INDEX(Calculations!AN:BN,MATCH(Subgroup_number,Calculations!AN:AN,0),6),IF(Subgroup_number=Calculations!BR$17,Calculations!BR$11,""))</f>
        <v/>
      </c>
      <c r="N18" s="47" t="str">
        <f>IF(COUNTIF(Calculations!AN:AN,Subgroup_number)=1,INDEX(Calculations!AN:BN,MATCH(Subgroup_number,Calculations!AN:AN,0),7),IF(Subgroup_number=Calculations!BR$17,Calculations!BR$12,""))</f>
        <v/>
      </c>
      <c r="O18" s="46" t="str">
        <f>IF(COUNTIF(Calculations!AN:AN,Subgroup_number)=1,INDEX(Calculations!AN:BN,MATCH(Subgroup_number,Calculations!AN:AN,0),9),IF(Subgroup_number=Calculations!BR$17,Calculations!BR$13,""))</f>
        <v/>
      </c>
      <c r="P18" s="46" t="str">
        <f>IF(COUNTIF(Calculations!AN:AN,Subgroup_number)=1,INDEX(Calculations!AN:BN,MATCH(Subgroup_number,Calculations!AN:AN,0),10),IF(Subgroup_number=Calculations!BR$17,Calculations!BR$14,""))</f>
        <v/>
      </c>
      <c r="Q18" s="46" t="str">
        <f>IF(COUNTIF(Calculations!AN:AN,Subgroup_number)=1,INDEX(Calculations!AN:BN,MATCH(Subgroup_number,Calculations!AN:AN,0),18),IF(Subgroup_number=Calculations!BR$17,Calculations!BR$6,""))</f>
        <v/>
      </c>
      <c r="R18" s="91" t="str">
        <f>IF(COUNTIF(Calculations!AN:AN,Subgroup_number)=1,INDEX(Calculations!AN:BN,MATCH(Subgroup_number,Calculations!AN:AN,0),19),IF(Subgroup_number=Calculations!BR$17,Calculations!BR$7,""))</f>
        <v/>
      </c>
      <c r="S18" s="144"/>
      <c r="V18" s="144"/>
      <c r="Y18" s="144"/>
    </row>
    <row r="19" spans="1:25" x14ac:dyDescent="0.2">
      <c r="A19" s="6" t="s">
        <v>249</v>
      </c>
      <c r="B19" s="46">
        <f>B21-B20</f>
        <v>124.1605229235473</v>
      </c>
      <c r="C19" s="17">
        <f>COUNT(Calculations!AR:AR)-1</f>
        <v>1</v>
      </c>
      <c r="D19" s="32">
        <f>CHIDIST(B19,C19)</f>
        <v>7.7696819604053945E-29</v>
      </c>
      <c r="F19" s="73">
        <v>18</v>
      </c>
      <c r="G1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" s="46" t="str">
        <f>IF(COUNTIF(Calculations!AN:AN,Subgroup_number)=1,INDEX(Calculations!AN:BN,MATCH(Subgroup_number,Calculations!AN:AN,0),5),IF(Subgroup_number=Calculations!BR$17,Calculations!BR$10,""))</f>
        <v/>
      </c>
      <c r="M19" s="40" t="str">
        <f>IF(COUNTIF(Calculations!AN:AN,Subgroup_number)=1,INDEX(Calculations!AN:BN,MATCH(Subgroup_number,Calculations!AN:AN,0),6),IF(Subgroup_number=Calculations!BR$17,Calculations!BR$11,""))</f>
        <v/>
      </c>
      <c r="N19" s="47" t="str">
        <f>IF(COUNTIF(Calculations!AN:AN,Subgroup_number)=1,INDEX(Calculations!AN:BN,MATCH(Subgroup_number,Calculations!AN:AN,0),7),IF(Subgroup_number=Calculations!BR$17,Calculations!BR$12,""))</f>
        <v/>
      </c>
      <c r="O19" s="46" t="str">
        <f>IF(COUNTIF(Calculations!AN:AN,Subgroup_number)=1,INDEX(Calculations!AN:BN,MATCH(Subgroup_number,Calculations!AN:AN,0),9),IF(Subgroup_number=Calculations!BR$17,Calculations!BR$13,""))</f>
        <v/>
      </c>
      <c r="P19" s="46" t="str">
        <f>IF(COUNTIF(Calculations!AN:AN,Subgroup_number)=1,INDEX(Calculations!AN:BN,MATCH(Subgroup_number,Calculations!AN:AN,0),10),IF(Subgroup_number=Calculations!BR$17,Calculations!BR$14,""))</f>
        <v/>
      </c>
      <c r="Q19" s="46" t="str">
        <f>IF(COUNTIF(Calculations!AN:AN,Subgroup_number)=1,INDEX(Calculations!AN:BN,MATCH(Subgroup_number,Calculations!AN:AN,0),18),IF(Subgroup_number=Calculations!BR$17,Calculations!BR$6,""))</f>
        <v/>
      </c>
      <c r="R19" s="91" t="str">
        <f>IF(COUNTIF(Calculations!AN:AN,Subgroup_number)=1,INDEX(Calculations!AN:BN,MATCH(Subgroup_number,Calculations!AN:AN,0),19),IF(Subgroup_number=Calculations!BR$17,Calculations!BR$7,""))</f>
        <v/>
      </c>
      <c r="S19" s="144"/>
      <c r="V19" s="144"/>
      <c r="Y19" s="144"/>
    </row>
    <row r="20" spans="1:25" x14ac:dyDescent="0.2">
      <c r="A20" s="6" t="s">
        <v>252</v>
      </c>
      <c r="B20" s="8">
        <f>SUM(Calculations!BI:BI)</f>
        <v>7.2895611302309522</v>
      </c>
      <c r="C20" s="17">
        <f>Subgroup_k-Number_of_subgroups</f>
        <v>10</v>
      </c>
      <c r="D20" s="32">
        <f>CHIDIST(B20,C20)</f>
        <v>0.69785494768622203</v>
      </c>
      <c r="F20" s="73">
        <v>19</v>
      </c>
      <c r="G2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0" s="46" t="str">
        <f>IF(COUNTIF(Calculations!AN:AN,Subgroup_number)=1,INDEX(Calculations!AN:BN,MATCH(Subgroup_number,Calculations!AN:AN,0),5),IF(Subgroup_number=Calculations!BR$17,Calculations!BR$10,""))</f>
        <v/>
      </c>
      <c r="M20" s="40" t="str">
        <f>IF(COUNTIF(Calculations!AN:AN,Subgroup_number)=1,INDEX(Calculations!AN:BN,MATCH(Subgroup_number,Calculations!AN:AN,0),6),IF(Subgroup_number=Calculations!BR$17,Calculations!BR$11,""))</f>
        <v/>
      </c>
      <c r="N20" s="47" t="str">
        <f>IF(COUNTIF(Calculations!AN:AN,Subgroup_number)=1,INDEX(Calculations!AN:BN,MATCH(Subgroup_number,Calculations!AN:AN,0),7),IF(Subgroup_number=Calculations!BR$17,Calculations!BR$12,""))</f>
        <v/>
      </c>
      <c r="O20" s="46" t="str">
        <f>IF(COUNTIF(Calculations!AN:AN,Subgroup_number)=1,INDEX(Calculations!AN:BN,MATCH(Subgroup_number,Calculations!AN:AN,0),9),IF(Subgroup_number=Calculations!BR$17,Calculations!BR$13,""))</f>
        <v/>
      </c>
      <c r="P20" s="46" t="str">
        <f>IF(COUNTIF(Calculations!AN:AN,Subgroup_number)=1,INDEX(Calculations!AN:BN,MATCH(Subgroup_number,Calculations!AN:AN,0),10),IF(Subgroup_number=Calculations!BR$17,Calculations!BR$14,""))</f>
        <v/>
      </c>
      <c r="Q20" s="46" t="str">
        <f>IF(COUNTIF(Calculations!AN:AN,Subgroup_number)=1,INDEX(Calculations!AN:BN,MATCH(Subgroup_number,Calculations!AN:AN,0),18),IF(Subgroup_number=Calculations!BR$17,Calculations!BR$6,""))</f>
        <v/>
      </c>
      <c r="R20" s="91" t="str">
        <f>IF(COUNTIF(Calculations!AN:AN,Subgroup_number)=1,INDEX(Calculations!AN:BN,MATCH(Subgroup_number,Calculations!AN:AN,0),19),IF(Subgroup_number=Calculations!BR$17,Calculations!BR$7,""))</f>
        <v/>
      </c>
      <c r="S20" s="144"/>
      <c r="V20" s="144"/>
      <c r="Y20" s="144"/>
    </row>
    <row r="21" spans="1:25" x14ac:dyDescent="0.2">
      <c r="A21" s="6" t="s">
        <v>122</v>
      </c>
      <c r="B21" s="8">
        <f>SUMPRODUCT(Calculations!AD:AD,Calculations!AA:AA,Calculations!AA:AA)-SUMPRODUCT(Calculations!AD:AD,Calculations!AA:AA)^2/SUM(Calculations!AD:AD)</f>
        <v>131.45008405377826</v>
      </c>
      <c r="C21" s="17">
        <f>Subgroup_k-1</f>
        <v>11</v>
      </c>
      <c r="D21" s="32">
        <f t="shared" ref="D21" si="0">CHIDIST(B21,C21)</f>
        <v>8.8553787811309266E-23</v>
      </c>
      <c r="F21" s="73">
        <v>20</v>
      </c>
      <c r="G2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1" s="46" t="str">
        <f>IF(COUNTIF(Calculations!AN:AN,Subgroup_number)=1,INDEX(Calculations!AN:BN,MATCH(Subgroup_number,Calculations!AN:AN,0),5),IF(Subgroup_number=Calculations!BR$17,Calculations!BR$10,""))</f>
        <v/>
      </c>
      <c r="M21" s="40" t="str">
        <f>IF(COUNTIF(Calculations!AN:AN,Subgroup_number)=1,INDEX(Calculations!AN:BN,MATCH(Subgroup_number,Calculations!AN:AN,0),6),IF(Subgroup_number=Calculations!BR$17,Calculations!BR$11,""))</f>
        <v/>
      </c>
      <c r="N21" s="47" t="str">
        <f>IF(COUNTIF(Calculations!AN:AN,Subgroup_number)=1,INDEX(Calculations!AN:BN,MATCH(Subgroup_number,Calculations!AN:AN,0),7),IF(Subgroup_number=Calculations!BR$17,Calculations!BR$12,""))</f>
        <v/>
      </c>
      <c r="O21" s="46" t="str">
        <f>IF(COUNTIF(Calculations!AN:AN,Subgroup_number)=1,INDEX(Calculations!AN:BN,MATCH(Subgroup_number,Calculations!AN:AN,0),9),IF(Subgroup_number=Calculations!BR$17,Calculations!BR$13,""))</f>
        <v/>
      </c>
      <c r="P21" s="46" t="str">
        <f>IF(COUNTIF(Calculations!AN:AN,Subgroup_number)=1,INDEX(Calculations!AN:BN,MATCH(Subgroup_number,Calculations!AN:AN,0),10),IF(Subgroup_number=Calculations!BR$17,Calculations!BR$14,""))</f>
        <v/>
      </c>
      <c r="Q21" s="46" t="str">
        <f>IF(COUNTIF(Calculations!AN:AN,Subgroup_number)=1,INDEX(Calculations!AN:BN,MATCH(Subgroup_number,Calculations!AN:AN,0),18),IF(Subgroup_number=Calculations!BR$17,Calculations!BR$6,""))</f>
        <v/>
      </c>
      <c r="R21" s="91" t="str">
        <f>IF(COUNTIF(Calculations!AN:AN,Subgroup_number)=1,INDEX(Calculations!AN:BN,MATCH(Subgroup_number,Calculations!AN:AN,0),19),IF(Subgroup_number=Calculations!BR$17,Calculations!BR$7,""))</f>
        <v/>
      </c>
      <c r="S21" s="144"/>
      <c r="V21" s="144"/>
      <c r="Y21" s="144"/>
    </row>
    <row r="22" spans="1:25" x14ac:dyDescent="0.2">
      <c r="F22" s="73">
        <v>21</v>
      </c>
      <c r="G2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2" s="46" t="str">
        <f>IF(COUNTIF(Calculations!AN:AN,Subgroup_number)=1,INDEX(Calculations!AN:BN,MATCH(Subgroup_number,Calculations!AN:AN,0),5),IF(Subgroup_number=Calculations!BR$17,Calculations!BR$10,""))</f>
        <v/>
      </c>
      <c r="M22" s="40" t="str">
        <f>IF(COUNTIF(Calculations!AN:AN,Subgroup_number)=1,INDEX(Calculations!AN:BN,MATCH(Subgroup_number,Calculations!AN:AN,0),6),IF(Subgroup_number=Calculations!BR$17,Calculations!BR$11,""))</f>
        <v/>
      </c>
      <c r="N22" s="47" t="str">
        <f>IF(COUNTIF(Calculations!AN:AN,Subgroup_number)=1,INDEX(Calculations!AN:BN,MATCH(Subgroup_number,Calculations!AN:AN,0),7),IF(Subgroup_number=Calculations!BR$17,Calculations!BR$12,""))</f>
        <v/>
      </c>
      <c r="O22" s="46" t="str">
        <f>IF(COUNTIF(Calculations!AN:AN,Subgroup_number)=1,INDEX(Calculations!AN:BN,MATCH(Subgroup_number,Calculations!AN:AN,0),9),IF(Subgroup_number=Calculations!BR$17,Calculations!BR$13,""))</f>
        <v/>
      </c>
      <c r="P22" s="46" t="str">
        <f>IF(COUNTIF(Calculations!AN:AN,Subgroup_number)=1,INDEX(Calculations!AN:BN,MATCH(Subgroup_number,Calculations!AN:AN,0),10),IF(Subgroup_number=Calculations!BR$17,Calculations!BR$14,""))</f>
        <v/>
      </c>
      <c r="Q22" s="46" t="str">
        <f>IF(COUNTIF(Calculations!AN:AN,Subgroup_number)=1,INDEX(Calculations!AN:BN,MATCH(Subgroup_number,Calculations!AN:AN,0),18),IF(Subgroup_number=Calculations!BR$17,Calculations!BR$6,""))</f>
        <v/>
      </c>
      <c r="R22" s="91" t="str">
        <f>IF(COUNTIF(Calculations!AN:AN,Subgroup_number)=1,INDEX(Calculations!AN:BN,MATCH(Subgroup_number,Calculations!AN:AN,0),19),IF(Subgroup_number=Calculations!BR$17,Calculations!BR$7,""))</f>
        <v/>
      </c>
      <c r="S22" s="144"/>
      <c r="V22" s="144"/>
      <c r="Y22" s="144"/>
    </row>
    <row r="23" spans="1:25" ht="14.25" x14ac:dyDescent="0.2">
      <c r="A23" s="6" t="s">
        <v>255</v>
      </c>
      <c r="B23" s="11">
        <f>B19/B21</f>
        <v>0.94454502495982673</v>
      </c>
      <c r="F23" s="73">
        <v>22</v>
      </c>
      <c r="G2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3" s="46" t="str">
        <f>IF(COUNTIF(Calculations!AN:AN,Subgroup_number)=1,INDEX(Calculations!AN:BN,MATCH(Subgroup_number,Calculations!AN:AN,0),5),IF(Subgroup_number=Calculations!BR$17,Calculations!BR$10,""))</f>
        <v/>
      </c>
      <c r="M23" s="40" t="str">
        <f>IF(COUNTIF(Calculations!AN:AN,Subgroup_number)=1,INDEX(Calculations!AN:BN,MATCH(Subgroup_number,Calculations!AN:AN,0),6),IF(Subgroup_number=Calculations!BR$17,Calculations!BR$11,""))</f>
        <v/>
      </c>
      <c r="N23" s="47" t="str">
        <f>IF(COUNTIF(Calculations!AN:AN,Subgroup_number)=1,INDEX(Calculations!AN:BN,MATCH(Subgroup_number,Calculations!AN:AN,0),7),IF(Subgroup_number=Calculations!BR$17,Calculations!BR$12,""))</f>
        <v/>
      </c>
      <c r="O23" s="46" t="str">
        <f>IF(COUNTIF(Calculations!AN:AN,Subgroup_number)=1,INDEX(Calculations!AN:BN,MATCH(Subgroup_number,Calculations!AN:AN,0),9),IF(Subgroup_number=Calculations!BR$17,Calculations!BR$13,""))</f>
        <v/>
      </c>
      <c r="P23" s="46" t="str">
        <f>IF(COUNTIF(Calculations!AN:AN,Subgroup_number)=1,INDEX(Calculations!AN:BN,MATCH(Subgroup_number,Calculations!AN:AN,0),10),IF(Subgroup_number=Calculations!BR$17,Calculations!BR$14,""))</f>
        <v/>
      </c>
      <c r="Q23" s="46" t="str">
        <f>IF(COUNTIF(Calculations!AN:AN,Subgroup_number)=1,INDEX(Calculations!AN:BN,MATCH(Subgroup_number,Calculations!AN:AN,0),18),IF(Subgroup_number=Calculations!BR$17,Calculations!BR$6,""))</f>
        <v/>
      </c>
      <c r="R23" s="91" t="str">
        <f>IF(COUNTIF(Calculations!AN:AN,Subgroup_number)=1,INDEX(Calculations!AN:BN,MATCH(Subgroup_number,Calculations!AN:AN,0),19),IF(Subgroup_number=Calculations!BR$17,Calculations!BR$7,""))</f>
        <v/>
      </c>
      <c r="S23" s="144"/>
      <c r="V23" s="144"/>
      <c r="Y23" s="144"/>
    </row>
    <row r="24" spans="1:25" x14ac:dyDescent="0.2">
      <c r="A24" s="27"/>
      <c r="F24" s="73">
        <v>23</v>
      </c>
      <c r="G2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4" s="46" t="str">
        <f>IF(COUNTIF(Calculations!AN:AN,Subgroup_number)=1,INDEX(Calculations!AN:BN,MATCH(Subgroup_number,Calculations!AN:AN,0),5),IF(Subgroup_number=Calculations!BR$17,Calculations!BR$10,""))</f>
        <v/>
      </c>
      <c r="M24" s="40" t="str">
        <f>IF(COUNTIF(Calculations!AN:AN,Subgroup_number)=1,INDEX(Calculations!AN:BN,MATCH(Subgroup_number,Calculations!AN:AN,0),6),IF(Subgroup_number=Calculations!BR$17,Calculations!BR$11,""))</f>
        <v/>
      </c>
      <c r="N24" s="47" t="str">
        <f>IF(COUNTIF(Calculations!AN:AN,Subgroup_number)=1,INDEX(Calculations!AN:BN,MATCH(Subgroup_number,Calculations!AN:AN,0),7),IF(Subgroup_number=Calculations!BR$17,Calculations!BR$12,""))</f>
        <v/>
      </c>
      <c r="O24" s="46" t="str">
        <f>IF(COUNTIF(Calculations!AN:AN,Subgroup_number)=1,INDEX(Calculations!AN:BN,MATCH(Subgroup_number,Calculations!AN:AN,0),9),IF(Subgroup_number=Calculations!BR$17,Calculations!BR$13,""))</f>
        <v/>
      </c>
      <c r="P24" s="46" t="str">
        <f>IF(COUNTIF(Calculations!AN:AN,Subgroup_number)=1,INDEX(Calculations!AN:BN,MATCH(Subgroup_number,Calculations!AN:AN,0),10),IF(Subgroup_number=Calculations!BR$17,Calculations!BR$14,""))</f>
        <v/>
      </c>
      <c r="Q24" s="46" t="str">
        <f>IF(COUNTIF(Calculations!AN:AN,Subgroup_number)=1,INDEX(Calculations!AN:BN,MATCH(Subgroup_number,Calculations!AN:AN,0),18),IF(Subgroup_number=Calculations!BR$17,Calculations!BR$6,""))</f>
        <v/>
      </c>
      <c r="R24" s="91" t="str">
        <f>IF(COUNTIF(Calculations!AN:AN,Subgroup_number)=1,INDEX(Calculations!AN:BN,MATCH(Subgroup_number,Calculations!AN:AN,0),19),IF(Subgroup_number=Calculations!BR$17,Calculations!BR$7,""))</f>
        <v/>
      </c>
      <c r="S24" s="144"/>
      <c r="V24" s="144"/>
      <c r="Y24" s="144"/>
    </row>
    <row r="25" spans="1:25" x14ac:dyDescent="0.2">
      <c r="F25" s="73">
        <v>24</v>
      </c>
      <c r="G2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5" s="46" t="str">
        <f>IF(COUNTIF(Calculations!AN:AN,Subgroup_number)=1,INDEX(Calculations!AN:BN,MATCH(Subgroup_number,Calculations!AN:AN,0),5),IF(Subgroup_number=Calculations!BR$17,Calculations!BR$10,""))</f>
        <v/>
      </c>
      <c r="M25" s="40" t="str">
        <f>IF(COUNTIF(Calculations!AN:AN,Subgroup_number)=1,INDEX(Calculations!AN:BN,MATCH(Subgroup_number,Calculations!AN:AN,0),6),IF(Subgroup_number=Calculations!BR$17,Calculations!BR$11,""))</f>
        <v/>
      </c>
      <c r="N25" s="47" t="str">
        <f>IF(COUNTIF(Calculations!AN:AN,Subgroup_number)=1,INDEX(Calculations!AN:BN,MATCH(Subgroup_number,Calculations!AN:AN,0),7),IF(Subgroup_number=Calculations!BR$17,Calculations!BR$12,""))</f>
        <v/>
      </c>
      <c r="O25" s="46" t="str">
        <f>IF(COUNTIF(Calculations!AN:AN,Subgroup_number)=1,INDEX(Calculations!AN:BN,MATCH(Subgroup_number,Calculations!AN:AN,0),9),IF(Subgroup_number=Calculations!BR$17,Calculations!BR$13,""))</f>
        <v/>
      </c>
      <c r="P25" s="46" t="str">
        <f>IF(COUNTIF(Calculations!AN:AN,Subgroup_number)=1,INDEX(Calculations!AN:BN,MATCH(Subgroup_number,Calculations!AN:AN,0),10),IF(Subgroup_number=Calculations!BR$17,Calculations!BR$14,""))</f>
        <v/>
      </c>
      <c r="Q25" s="46" t="str">
        <f>IF(COUNTIF(Calculations!AN:AN,Subgroup_number)=1,INDEX(Calculations!AN:BN,MATCH(Subgroup_number,Calculations!AN:AN,0),18),IF(Subgroup_number=Calculations!BR$17,Calculations!BR$6,""))</f>
        <v/>
      </c>
      <c r="R25" s="91" t="str">
        <f>IF(COUNTIF(Calculations!AN:AN,Subgroup_number)=1,INDEX(Calculations!AN:BN,MATCH(Subgroup_number,Calculations!AN:AN,0),19),IF(Subgroup_number=Calculations!BR$17,Calculations!BR$7,""))</f>
        <v/>
      </c>
      <c r="S25" s="144"/>
      <c r="V25" s="144"/>
      <c r="Y25" s="144"/>
    </row>
    <row r="26" spans="1:25" x14ac:dyDescent="0.2">
      <c r="F26" s="73">
        <v>25</v>
      </c>
      <c r="G2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6" s="46" t="str">
        <f>IF(COUNTIF(Calculations!AN:AN,Subgroup_number)=1,INDEX(Calculations!AN:BN,MATCH(Subgroup_number,Calculations!AN:AN,0),5),IF(Subgroup_number=Calculations!BR$17,Calculations!BR$10,""))</f>
        <v/>
      </c>
      <c r="M26" s="40" t="str">
        <f>IF(COUNTIF(Calculations!AN:AN,Subgroup_number)=1,INDEX(Calculations!AN:BN,MATCH(Subgroup_number,Calculations!AN:AN,0),6),IF(Subgroup_number=Calculations!BR$17,Calculations!BR$11,""))</f>
        <v/>
      </c>
      <c r="N26" s="47" t="str">
        <f>IF(COUNTIF(Calculations!AN:AN,Subgroup_number)=1,INDEX(Calculations!AN:BN,MATCH(Subgroup_number,Calculations!AN:AN,0),7),IF(Subgroup_number=Calculations!BR$17,Calculations!BR$12,""))</f>
        <v/>
      </c>
      <c r="O26" s="46" t="str">
        <f>IF(COUNTIF(Calculations!AN:AN,Subgroup_number)=1,INDEX(Calculations!AN:BN,MATCH(Subgroup_number,Calculations!AN:AN,0),9),IF(Subgroup_number=Calculations!BR$17,Calculations!BR$13,""))</f>
        <v/>
      </c>
      <c r="P26" s="46" t="str">
        <f>IF(COUNTIF(Calculations!AN:AN,Subgroup_number)=1,INDEX(Calculations!AN:BN,MATCH(Subgroup_number,Calculations!AN:AN,0),10),IF(Subgroup_number=Calculations!BR$17,Calculations!BR$14,""))</f>
        <v/>
      </c>
      <c r="Q26" s="46" t="str">
        <f>IF(COUNTIF(Calculations!AN:AN,Subgroup_number)=1,INDEX(Calculations!AN:BN,MATCH(Subgroup_number,Calculations!AN:AN,0),18),IF(Subgroup_number=Calculations!BR$17,Calculations!BR$6,""))</f>
        <v/>
      </c>
      <c r="R26" s="91" t="str">
        <f>IF(COUNTIF(Calculations!AN:AN,Subgroup_number)=1,INDEX(Calculations!AN:BN,MATCH(Subgroup_number,Calculations!AN:AN,0),19),IF(Subgroup_number=Calculations!BR$17,Calculations!BR$7,""))</f>
        <v/>
      </c>
      <c r="S26" s="144"/>
      <c r="V26" s="144"/>
      <c r="Y26" s="144"/>
    </row>
    <row r="27" spans="1:25" x14ac:dyDescent="0.2">
      <c r="F27" s="73">
        <v>26</v>
      </c>
      <c r="G2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7" s="46" t="str">
        <f>IF(COUNTIF(Calculations!AN:AN,Subgroup_number)=1,INDEX(Calculations!AN:BN,MATCH(Subgroup_number,Calculations!AN:AN,0),5),IF(Subgroup_number=Calculations!BR$17,Calculations!BR$10,""))</f>
        <v/>
      </c>
      <c r="M27" s="40" t="str">
        <f>IF(COUNTIF(Calculations!AN:AN,Subgroup_number)=1,INDEX(Calculations!AN:BN,MATCH(Subgroup_number,Calculations!AN:AN,0),6),IF(Subgroup_number=Calculations!BR$17,Calculations!BR$11,""))</f>
        <v/>
      </c>
      <c r="N27" s="47" t="str">
        <f>IF(COUNTIF(Calculations!AN:AN,Subgroup_number)=1,INDEX(Calculations!AN:BN,MATCH(Subgroup_number,Calculations!AN:AN,0),7),IF(Subgroup_number=Calculations!BR$17,Calculations!BR$12,""))</f>
        <v/>
      </c>
      <c r="O27" s="46" t="str">
        <f>IF(COUNTIF(Calculations!AN:AN,Subgroup_number)=1,INDEX(Calculations!AN:BN,MATCH(Subgroup_number,Calculations!AN:AN,0),9),IF(Subgroup_number=Calculations!BR$17,Calculations!BR$13,""))</f>
        <v/>
      </c>
      <c r="P27" s="46" t="str">
        <f>IF(COUNTIF(Calculations!AN:AN,Subgroup_number)=1,INDEX(Calculations!AN:BN,MATCH(Subgroup_number,Calculations!AN:AN,0),10),IF(Subgroup_number=Calculations!BR$17,Calculations!BR$14,""))</f>
        <v/>
      </c>
      <c r="Q27" s="46" t="str">
        <f>IF(COUNTIF(Calculations!AN:AN,Subgroup_number)=1,INDEX(Calculations!AN:BN,MATCH(Subgroup_number,Calculations!AN:AN,0),18),IF(Subgroup_number=Calculations!BR$17,Calculations!BR$6,""))</f>
        <v/>
      </c>
      <c r="R27" s="91" t="str">
        <f>IF(COUNTIF(Calculations!AN:AN,Subgroup_number)=1,INDEX(Calculations!AN:BN,MATCH(Subgroup_number,Calculations!AN:AN,0),19),IF(Subgroup_number=Calculations!BR$17,Calculations!BR$7,""))</f>
        <v/>
      </c>
      <c r="S27" s="144"/>
      <c r="V27" s="144"/>
      <c r="Y27" s="144"/>
    </row>
    <row r="28" spans="1:25" x14ac:dyDescent="0.2">
      <c r="F28" s="73">
        <v>27</v>
      </c>
      <c r="G2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8" s="46" t="str">
        <f>IF(COUNTIF(Calculations!AN:AN,Subgroup_number)=1,INDEX(Calculations!AN:BN,MATCH(Subgroup_number,Calculations!AN:AN,0),5),IF(Subgroup_number=Calculations!BR$17,Calculations!BR$10,""))</f>
        <v/>
      </c>
      <c r="M28" s="40" t="str">
        <f>IF(COUNTIF(Calculations!AN:AN,Subgroup_number)=1,INDEX(Calculations!AN:BN,MATCH(Subgroup_number,Calculations!AN:AN,0),6),IF(Subgroup_number=Calculations!BR$17,Calculations!BR$11,""))</f>
        <v/>
      </c>
      <c r="N28" s="47" t="str">
        <f>IF(COUNTIF(Calculations!AN:AN,Subgroup_number)=1,INDEX(Calculations!AN:BN,MATCH(Subgroup_number,Calculations!AN:AN,0),7),IF(Subgroup_number=Calculations!BR$17,Calculations!BR$12,""))</f>
        <v/>
      </c>
      <c r="O28" s="46" t="str">
        <f>IF(COUNTIF(Calculations!AN:AN,Subgroup_number)=1,INDEX(Calculations!AN:BN,MATCH(Subgroup_number,Calculations!AN:AN,0),9),IF(Subgroup_number=Calculations!BR$17,Calculations!BR$13,""))</f>
        <v/>
      </c>
      <c r="P28" s="46" t="str">
        <f>IF(COUNTIF(Calculations!AN:AN,Subgroup_number)=1,INDEX(Calculations!AN:BN,MATCH(Subgroup_number,Calculations!AN:AN,0),10),IF(Subgroup_number=Calculations!BR$17,Calculations!BR$14,""))</f>
        <v/>
      </c>
      <c r="Q28" s="46" t="str">
        <f>IF(COUNTIF(Calculations!AN:AN,Subgroup_number)=1,INDEX(Calculations!AN:BN,MATCH(Subgroup_number,Calculations!AN:AN,0),18),IF(Subgroup_number=Calculations!BR$17,Calculations!BR$6,""))</f>
        <v/>
      </c>
      <c r="R28" s="91" t="str">
        <f>IF(COUNTIF(Calculations!AN:AN,Subgroup_number)=1,INDEX(Calculations!AN:BN,MATCH(Subgroup_number,Calculations!AN:AN,0),19),IF(Subgroup_number=Calculations!BR$17,Calculations!BR$7,""))</f>
        <v/>
      </c>
      <c r="S28" s="144"/>
      <c r="V28" s="144"/>
      <c r="Y28" s="144"/>
    </row>
    <row r="29" spans="1:25" x14ac:dyDescent="0.2">
      <c r="F29" s="73">
        <v>28</v>
      </c>
      <c r="G2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9" s="46" t="str">
        <f>IF(COUNTIF(Calculations!AN:AN,Subgroup_number)=1,INDEX(Calculations!AN:BN,MATCH(Subgroup_number,Calculations!AN:AN,0),5),IF(Subgroup_number=Calculations!BR$17,Calculations!BR$10,""))</f>
        <v/>
      </c>
      <c r="M29" s="40" t="str">
        <f>IF(COUNTIF(Calculations!AN:AN,Subgroup_number)=1,INDEX(Calculations!AN:BN,MATCH(Subgroup_number,Calculations!AN:AN,0),6),IF(Subgroup_number=Calculations!BR$17,Calculations!BR$11,""))</f>
        <v/>
      </c>
      <c r="N29" s="47" t="str">
        <f>IF(COUNTIF(Calculations!AN:AN,Subgroup_number)=1,INDEX(Calculations!AN:BN,MATCH(Subgroup_number,Calculations!AN:AN,0),7),IF(Subgroup_number=Calculations!BR$17,Calculations!BR$12,""))</f>
        <v/>
      </c>
      <c r="O29" s="46" t="str">
        <f>IF(COUNTIF(Calculations!AN:AN,Subgroup_number)=1,INDEX(Calculations!AN:BN,MATCH(Subgroup_number,Calculations!AN:AN,0),9),IF(Subgroup_number=Calculations!BR$17,Calculations!BR$13,""))</f>
        <v/>
      </c>
      <c r="P29" s="46" t="str">
        <f>IF(COUNTIF(Calculations!AN:AN,Subgroup_number)=1,INDEX(Calculations!AN:BN,MATCH(Subgroup_number,Calculations!AN:AN,0),10),IF(Subgroup_number=Calculations!BR$17,Calculations!BR$14,""))</f>
        <v/>
      </c>
      <c r="Q29" s="46" t="str">
        <f>IF(COUNTIF(Calculations!AN:AN,Subgroup_number)=1,INDEX(Calculations!AN:BN,MATCH(Subgroup_number,Calculations!AN:AN,0),18),IF(Subgroup_number=Calculations!BR$17,Calculations!BR$6,""))</f>
        <v/>
      </c>
      <c r="R29" s="91" t="str">
        <f>IF(COUNTIF(Calculations!AN:AN,Subgroup_number)=1,INDEX(Calculations!AN:BN,MATCH(Subgroup_number,Calculations!AN:AN,0),19),IF(Subgroup_number=Calculations!BR$17,Calculations!BR$7,""))</f>
        <v/>
      </c>
      <c r="S29" s="144"/>
      <c r="V29" s="144"/>
      <c r="Y29" s="144"/>
    </row>
    <row r="30" spans="1:25" x14ac:dyDescent="0.2">
      <c r="F30" s="73">
        <v>29</v>
      </c>
      <c r="G3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0" s="46" t="str">
        <f>IF(COUNTIF(Calculations!AN:AN,Subgroup_number)=1,INDEX(Calculations!AN:BN,MATCH(Subgroup_number,Calculations!AN:AN,0),5),IF(Subgroup_number=Calculations!BR$17,Calculations!BR$10,""))</f>
        <v/>
      </c>
      <c r="M30" s="40" t="str">
        <f>IF(COUNTIF(Calculations!AN:AN,Subgroup_number)=1,INDEX(Calculations!AN:BN,MATCH(Subgroup_number,Calculations!AN:AN,0),6),IF(Subgroup_number=Calculations!BR$17,Calculations!BR$11,""))</f>
        <v/>
      </c>
      <c r="N30" s="47" t="str">
        <f>IF(COUNTIF(Calculations!AN:AN,Subgroup_number)=1,INDEX(Calculations!AN:BN,MATCH(Subgroup_number,Calculations!AN:AN,0),7),IF(Subgroup_number=Calculations!BR$17,Calculations!BR$12,""))</f>
        <v/>
      </c>
      <c r="O30" s="46" t="str">
        <f>IF(COUNTIF(Calculations!AN:AN,Subgroup_number)=1,INDEX(Calculations!AN:BN,MATCH(Subgroup_number,Calculations!AN:AN,0),9),IF(Subgroup_number=Calculations!BR$17,Calculations!BR$13,""))</f>
        <v/>
      </c>
      <c r="P30" s="46" t="str">
        <f>IF(COUNTIF(Calculations!AN:AN,Subgroup_number)=1,INDEX(Calculations!AN:BN,MATCH(Subgroup_number,Calculations!AN:AN,0),10),IF(Subgroup_number=Calculations!BR$17,Calculations!BR$14,""))</f>
        <v/>
      </c>
      <c r="Q30" s="46" t="str">
        <f>IF(COUNTIF(Calculations!AN:AN,Subgroup_number)=1,INDEX(Calculations!AN:BN,MATCH(Subgroup_number,Calculations!AN:AN,0),18),IF(Subgroup_number=Calculations!BR$17,Calculations!BR$6,""))</f>
        <v/>
      </c>
      <c r="R30" s="91" t="str">
        <f>IF(COUNTIF(Calculations!AN:AN,Subgroup_number)=1,INDEX(Calculations!AN:BN,MATCH(Subgroup_number,Calculations!AN:AN,0),19),IF(Subgroup_number=Calculations!BR$17,Calculations!BR$7,""))</f>
        <v/>
      </c>
      <c r="S30" s="144"/>
      <c r="V30" s="144"/>
      <c r="Y30" s="144"/>
    </row>
    <row r="31" spans="1:25" x14ac:dyDescent="0.2">
      <c r="F31" s="73">
        <v>30</v>
      </c>
      <c r="G3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1" s="46" t="str">
        <f>IF(COUNTIF(Calculations!AN:AN,Subgroup_number)=1,INDEX(Calculations!AN:BN,MATCH(Subgroup_number,Calculations!AN:AN,0),5),IF(Subgroup_number=Calculations!BR$17,Calculations!BR$10,""))</f>
        <v/>
      </c>
      <c r="M31" s="40" t="str">
        <f>IF(COUNTIF(Calculations!AN:AN,Subgroup_number)=1,INDEX(Calculations!AN:BN,MATCH(Subgroup_number,Calculations!AN:AN,0),6),IF(Subgroup_number=Calculations!BR$17,Calculations!BR$11,""))</f>
        <v/>
      </c>
      <c r="N31" s="47" t="str">
        <f>IF(COUNTIF(Calculations!AN:AN,Subgroup_number)=1,INDEX(Calculations!AN:BN,MATCH(Subgroup_number,Calculations!AN:AN,0),7),IF(Subgroup_number=Calculations!BR$17,Calculations!BR$12,""))</f>
        <v/>
      </c>
      <c r="O31" s="46" t="str">
        <f>IF(COUNTIF(Calculations!AN:AN,Subgroup_number)=1,INDEX(Calculations!AN:BN,MATCH(Subgroup_number,Calculations!AN:AN,0),9),IF(Subgroup_number=Calculations!BR$17,Calculations!BR$13,""))</f>
        <v/>
      </c>
      <c r="P31" s="46" t="str">
        <f>IF(COUNTIF(Calculations!AN:AN,Subgroup_number)=1,INDEX(Calculations!AN:BN,MATCH(Subgroup_number,Calculations!AN:AN,0),10),IF(Subgroup_number=Calculations!BR$17,Calculations!BR$14,""))</f>
        <v/>
      </c>
      <c r="Q31" s="46" t="str">
        <f>IF(COUNTIF(Calculations!AN:AN,Subgroup_number)=1,INDEX(Calculations!AN:BN,MATCH(Subgroup_number,Calculations!AN:AN,0),18),IF(Subgroup_number=Calculations!BR$17,Calculations!BR$6,""))</f>
        <v/>
      </c>
      <c r="R31" s="91" t="str">
        <f>IF(COUNTIF(Calculations!AN:AN,Subgroup_number)=1,INDEX(Calculations!AN:BN,MATCH(Subgroup_number,Calculations!AN:AN,0),19),IF(Subgroup_number=Calculations!BR$17,Calculations!BR$7,""))</f>
        <v/>
      </c>
      <c r="S31" s="144"/>
      <c r="V31" s="144"/>
      <c r="Y31" s="144"/>
    </row>
    <row r="32" spans="1:25" x14ac:dyDescent="0.2">
      <c r="F32" s="73">
        <v>31</v>
      </c>
      <c r="G3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2" s="46" t="str">
        <f>IF(COUNTIF(Calculations!AN:AN,Subgroup_number)=1,INDEX(Calculations!AN:BN,MATCH(Subgroup_number,Calculations!AN:AN,0),5),IF(Subgroup_number=Calculations!BR$17,Calculations!BR$10,""))</f>
        <v/>
      </c>
      <c r="M32" s="40" t="str">
        <f>IF(COUNTIF(Calculations!AN:AN,Subgroup_number)=1,INDEX(Calculations!AN:BN,MATCH(Subgroup_number,Calculations!AN:AN,0),6),IF(Subgroup_number=Calculations!BR$17,Calculations!BR$11,""))</f>
        <v/>
      </c>
      <c r="N32" s="47" t="str">
        <f>IF(COUNTIF(Calculations!AN:AN,Subgroup_number)=1,INDEX(Calculations!AN:BN,MATCH(Subgroup_number,Calculations!AN:AN,0),7),IF(Subgroup_number=Calculations!BR$17,Calculations!BR$12,""))</f>
        <v/>
      </c>
      <c r="O32" s="46" t="str">
        <f>IF(COUNTIF(Calculations!AN:AN,Subgroup_number)=1,INDEX(Calculations!AN:BN,MATCH(Subgroup_number,Calculations!AN:AN,0),9),IF(Subgroup_number=Calculations!BR$17,Calculations!BR$13,""))</f>
        <v/>
      </c>
      <c r="P32" s="46" t="str">
        <f>IF(COUNTIF(Calculations!AN:AN,Subgroup_number)=1,INDEX(Calculations!AN:BN,MATCH(Subgroup_number,Calculations!AN:AN,0),10),IF(Subgroup_number=Calculations!BR$17,Calculations!BR$14,""))</f>
        <v/>
      </c>
      <c r="Q32" s="46" t="str">
        <f>IF(COUNTIF(Calculations!AN:AN,Subgroup_number)=1,INDEX(Calculations!AN:BN,MATCH(Subgroup_number,Calculations!AN:AN,0),18),IF(Subgroup_number=Calculations!BR$17,Calculations!BR$6,""))</f>
        <v/>
      </c>
      <c r="R32" s="91" t="str">
        <f>IF(COUNTIF(Calculations!AN:AN,Subgroup_number)=1,INDEX(Calculations!AN:BN,MATCH(Subgroup_number,Calculations!AN:AN,0),19),IF(Subgroup_number=Calculations!BR$17,Calculations!BR$7,""))</f>
        <v/>
      </c>
      <c r="S32" s="144"/>
      <c r="V32" s="144"/>
      <c r="Y32" s="144"/>
    </row>
    <row r="33" spans="6:25" x14ac:dyDescent="0.2">
      <c r="F33" s="73">
        <v>32</v>
      </c>
      <c r="G3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3" s="46" t="str">
        <f>IF(COUNTIF(Calculations!AN:AN,Subgroup_number)=1,INDEX(Calculations!AN:BN,MATCH(Subgroup_number,Calculations!AN:AN,0),5),IF(Subgroup_number=Calculations!BR$17,Calculations!BR$10,""))</f>
        <v/>
      </c>
      <c r="M33" s="40" t="str">
        <f>IF(COUNTIF(Calculations!AN:AN,Subgroup_number)=1,INDEX(Calculations!AN:BN,MATCH(Subgroup_number,Calculations!AN:AN,0),6),IF(Subgroup_number=Calculations!BR$17,Calculations!BR$11,""))</f>
        <v/>
      </c>
      <c r="N33" s="47" t="str">
        <f>IF(COUNTIF(Calculations!AN:AN,Subgroup_number)=1,INDEX(Calculations!AN:BN,MATCH(Subgroup_number,Calculations!AN:AN,0),7),IF(Subgroup_number=Calculations!BR$17,Calculations!BR$12,""))</f>
        <v/>
      </c>
      <c r="O33" s="46" t="str">
        <f>IF(COUNTIF(Calculations!AN:AN,Subgroup_number)=1,INDEX(Calculations!AN:BN,MATCH(Subgroup_number,Calculations!AN:AN,0),9),IF(Subgroup_number=Calculations!BR$17,Calculations!BR$13,""))</f>
        <v/>
      </c>
      <c r="P33" s="46" t="str">
        <f>IF(COUNTIF(Calculations!AN:AN,Subgroup_number)=1,INDEX(Calculations!AN:BN,MATCH(Subgroup_number,Calculations!AN:AN,0),10),IF(Subgroup_number=Calculations!BR$17,Calculations!BR$14,""))</f>
        <v/>
      </c>
      <c r="Q33" s="46" t="str">
        <f>IF(COUNTIF(Calculations!AN:AN,Subgroup_number)=1,INDEX(Calculations!AN:BN,MATCH(Subgroup_number,Calculations!AN:AN,0),18),IF(Subgroup_number=Calculations!BR$17,Calculations!BR$6,""))</f>
        <v/>
      </c>
      <c r="R33" s="91" t="str">
        <f>IF(COUNTIF(Calculations!AN:AN,Subgroup_number)=1,INDEX(Calculations!AN:BN,MATCH(Subgroup_number,Calculations!AN:AN,0),19),IF(Subgroup_number=Calculations!BR$17,Calculations!BR$7,""))</f>
        <v/>
      </c>
      <c r="S33" s="144"/>
      <c r="V33" s="144"/>
      <c r="Y33" s="144"/>
    </row>
    <row r="34" spans="6:25" x14ac:dyDescent="0.2">
      <c r="F34" s="73">
        <v>33</v>
      </c>
      <c r="G3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4" s="46" t="str">
        <f>IF(COUNTIF(Calculations!AN:AN,Subgroup_number)=1,INDEX(Calculations!AN:BN,MATCH(Subgroup_number,Calculations!AN:AN,0),5),IF(Subgroup_number=Calculations!BR$17,Calculations!BR$10,""))</f>
        <v/>
      </c>
      <c r="M34" s="40" t="str">
        <f>IF(COUNTIF(Calculations!AN:AN,Subgroup_number)=1,INDEX(Calculations!AN:BN,MATCH(Subgroup_number,Calculations!AN:AN,0),6),IF(Subgroup_number=Calculations!BR$17,Calculations!BR$11,""))</f>
        <v/>
      </c>
      <c r="N34" s="47" t="str">
        <f>IF(COUNTIF(Calculations!AN:AN,Subgroup_number)=1,INDEX(Calculations!AN:BN,MATCH(Subgroup_number,Calculations!AN:AN,0),7),IF(Subgroup_number=Calculations!BR$17,Calculations!BR$12,""))</f>
        <v/>
      </c>
      <c r="O34" s="46" t="str">
        <f>IF(COUNTIF(Calculations!AN:AN,Subgroup_number)=1,INDEX(Calculations!AN:BN,MATCH(Subgroup_number,Calculations!AN:AN,0),9),IF(Subgroup_number=Calculations!BR$17,Calculations!BR$13,""))</f>
        <v/>
      </c>
      <c r="P34" s="46" t="str">
        <f>IF(COUNTIF(Calculations!AN:AN,Subgroup_number)=1,INDEX(Calculations!AN:BN,MATCH(Subgroup_number,Calculations!AN:AN,0),10),IF(Subgroup_number=Calculations!BR$17,Calculations!BR$14,""))</f>
        <v/>
      </c>
      <c r="Q34" s="46" t="str">
        <f>IF(COUNTIF(Calculations!AN:AN,Subgroup_number)=1,INDEX(Calculations!AN:BN,MATCH(Subgroup_number,Calculations!AN:AN,0),18),IF(Subgroup_number=Calculations!BR$17,Calculations!BR$6,""))</f>
        <v/>
      </c>
      <c r="R34" s="91" t="str">
        <f>IF(COUNTIF(Calculations!AN:AN,Subgroup_number)=1,INDEX(Calculations!AN:BN,MATCH(Subgroup_number,Calculations!AN:AN,0),19),IF(Subgroup_number=Calculations!BR$17,Calculations!BR$7,""))</f>
        <v/>
      </c>
      <c r="S34" s="144"/>
      <c r="V34" s="144"/>
      <c r="Y34" s="144"/>
    </row>
    <row r="35" spans="6:25" x14ac:dyDescent="0.2">
      <c r="F35" s="73">
        <v>34</v>
      </c>
      <c r="G3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5" s="46" t="str">
        <f>IF(COUNTIF(Calculations!AN:AN,Subgroup_number)=1,INDEX(Calculations!AN:BN,MATCH(Subgroup_number,Calculations!AN:AN,0),5),IF(Subgroup_number=Calculations!BR$17,Calculations!BR$10,""))</f>
        <v/>
      </c>
      <c r="M35" s="40" t="str">
        <f>IF(COUNTIF(Calculations!AN:AN,Subgroup_number)=1,INDEX(Calculations!AN:BN,MATCH(Subgroup_number,Calculations!AN:AN,0),6),IF(Subgroup_number=Calculations!BR$17,Calculations!BR$11,""))</f>
        <v/>
      </c>
      <c r="N35" s="47" t="str">
        <f>IF(COUNTIF(Calculations!AN:AN,Subgroup_number)=1,INDEX(Calculations!AN:BN,MATCH(Subgroup_number,Calculations!AN:AN,0),7),IF(Subgroup_number=Calculations!BR$17,Calculations!BR$12,""))</f>
        <v/>
      </c>
      <c r="O35" s="46" t="str">
        <f>IF(COUNTIF(Calculations!AN:AN,Subgroup_number)=1,INDEX(Calculations!AN:BN,MATCH(Subgroup_number,Calculations!AN:AN,0),9),IF(Subgroup_number=Calculations!BR$17,Calculations!BR$13,""))</f>
        <v/>
      </c>
      <c r="P35" s="46" t="str">
        <f>IF(COUNTIF(Calculations!AN:AN,Subgroup_number)=1,INDEX(Calculations!AN:BN,MATCH(Subgroup_number,Calculations!AN:AN,0),10),IF(Subgroup_number=Calculations!BR$17,Calculations!BR$14,""))</f>
        <v/>
      </c>
      <c r="Q35" s="46" t="str">
        <f>IF(COUNTIF(Calculations!AN:AN,Subgroup_number)=1,INDEX(Calculations!AN:BN,MATCH(Subgroup_number,Calculations!AN:AN,0),18),IF(Subgroup_number=Calculations!BR$17,Calculations!BR$6,""))</f>
        <v/>
      </c>
      <c r="R35" s="91" t="str">
        <f>IF(COUNTIF(Calculations!AN:AN,Subgroup_number)=1,INDEX(Calculations!AN:BN,MATCH(Subgroup_number,Calculations!AN:AN,0),19),IF(Subgroup_number=Calculations!BR$17,Calculations!BR$7,""))</f>
        <v/>
      </c>
      <c r="S35" s="144"/>
      <c r="V35" s="144"/>
      <c r="Y35" s="144"/>
    </row>
    <row r="36" spans="6:25" x14ac:dyDescent="0.2">
      <c r="F36" s="73">
        <v>35</v>
      </c>
      <c r="G3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6" s="46" t="str">
        <f>IF(COUNTIF(Calculations!AN:AN,Subgroup_number)=1,INDEX(Calculations!AN:BN,MATCH(Subgroup_number,Calculations!AN:AN,0),5),IF(Subgroup_number=Calculations!BR$17,Calculations!BR$10,""))</f>
        <v/>
      </c>
      <c r="M36" s="40" t="str">
        <f>IF(COUNTIF(Calculations!AN:AN,Subgroup_number)=1,INDEX(Calculations!AN:BN,MATCH(Subgroup_number,Calculations!AN:AN,0),6),IF(Subgroup_number=Calculations!BR$17,Calculations!BR$11,""))</f>
        <v/>
      </c>
      <c r="N36" s="47" t="str">
        <f>IF(COUNTIF(Calculations!AN:AN,Subgroup_number)=1,INDEX(Calculations!AN:BN,MATCH(Subgroup_number,Calculations!AN:AN,0),7),IF(Subgroup_number=Calculations!BR$17,Calculations!BR$12,""))</f>
        <v/>
      </c>
      <c r="O36" s="46" t="str">
        <f>IF(COUNTIF(Calculations!AN:AN,Subgroup_number)=1,INDEX(Calculations!AN:BN,MATCH(Subgroup_number,Calculations!AN:AN,0),9),IF(Subgroup_number=Calculations!BR$17,Calculations!BR$13,""))</f>
        <v/>
      </c>
      <c r="P36" s="46" t="str">
        <f>IF(COUNTIF(Calculations!AN:AN,Subgroup_number)=1,INDEX(Calculations!AN:BN,MATCH(Subgroup_number,Calculations!AN:AN,0),10),IF(Subgroup_number=Calculations!BR$17,Calculations!BR$14,""))</f>
        <v/>
      </c>
      <c r="Q36" s="46" t="str">
        <f>IF(COUNTIF(Calculations!AN:AN,Subgroup_number)=1,INDEX(Calculations!AN:BN,MATCH(Subgroup_number,Calculations!AN:AN,0),18),IF(Subgroup_number=Calculations!BR$17,Calculations!BR$6,""))</f>
        <v/>
      </c>
      <c r="R36" s="91" t="str">
        <f>IF(COUNTIF(Calculations!AN:AN,Subgroup_number)=1,INDEX(Calculations!AN:BN,MATCH(Subgroup_number,Calculations!AN:AN,0),19),IF(Subgroup_number=Calculations!BR$17,Calculations!BR$7,""))</f>
        <v/>
      </c>
      <c r="S36" s="144"/>
      <c r="V36" s="144"/>
      <c r="Y36" s="144"/>
    </row>
    <row r="37" spans="6:25" x14ac:dyDescent="0.2">
      <c r="F37" s="73">
        <v>36</v>
      </c>
      <c r="G3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7" s="46" t="str">
        <f>IF(COUNTIF(Calculations!AN:AN,Subgroup_number)=1,INDEX(Calculations!AN:BN,MATCH(Subgroup_number,Calculations!AN:AN,0),5),IF(Subgroup_number=Calculations!BR$17,Calculations!BR$10,""))</f>
        <v/>
      </c>
      <c r="M37" s="40" t="str">
        <f>IF(COUNTIF(Calculations!AN:AN,Subgroup_number)=1,INDEX(Calculations!AN:BN,MATCH(Subgroup_number,Calculations!AN:AN,0),6),IF(Subgroup_number=Calculations!BR$17,Calculations!BR$11,""))</f>
        <v/>
      </c>
      <c r="N37" s="47" t="str">
        <f>IF(COUNTIF(Calculations!AN:AN,Subgroup_number)=1,INDEX(Calculations!AN:BN,MATCH(Subgroup_number,Calculations!AN:AN,0),7),IF(Subgroup_number=Calculations!BR$17,Calculations!BR$12,""))</f>
        <v/>
      </c>
      <c r="O37" s="46" t="str">
        <f>IF(COUNTIF(Calculations!AN:AN,Subgroup_number)=1,INDEX(Calculations!AN:BN,MATCH(Subgroup_number,Calculations!AN:AN,0),9),IF(Subgroup_number=Calculations!BR$17,Calculations!BR$13,""))</f>
        <v/>
      </c>
      <c r="P37" s="46" t="str">
        <f>IF(COUNTIF(Calculations!AN:AN,Subgroup_number)=1,INDEX(Calculations!AN:BN,MATCH(Subgroup_number,Calculations!AN:AN,0),10),IF(Subgroup_number=Calculations!BR$17,Calculations!BR$14,""))</f>
        <v/>
      </c>
      <c r="Q37" s="46" t="str">
        <f>IF(COUNTIF(Calculations!AN:AN,Subgroup_number)=1,INDEX(Calculations!AN:BN,MATCH(Subgroup_number,Calculations!AN:AN,0),18),IF(Subgroup_number=Calculations!BR$17,Calculations!BR$6,""))</f>
        <v/>
      </c>
      <c r="R37" s="91" t="str">
        <f>IF(COUNTIF(Calculations!AN:AN,Subgroup_number)=1,INDEX(Calculations!AN:BN,MATCH(Subgroup_number,Calculations!AN:AN,0),19),IF(Subgroup_number=Calculations!BR$17,Calculations!BR$7,""))</f>
        <v/>
      </c>
      <c r="S37" s="144"/>
      <c r="V37" s="144"/>
      <c r="Y37" s="144"/>
    </row>
    <row r="38" spans="6:25" x14ac:dyDescent="0.2">
      <c r="F38" s="73">
        <v>37</v>
      </c>
      <c r="G3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8" s="46" t="str">
        <f>IF(COUNTIF(Calculations!AN:AN,Subgroup_number)=1,INDEX(Calculations!AN:BN,MATCH(Subgroup_number,Calculations!AN:AN,0),5),IF(Subgroup_number=Calculations!BR$17,Calculations!BR$10,""))</f>
        <v/>
      </c>
      <c r="M38" s="40" t="str">
        <f>IF(COUNTIF(Calculations!AN:AN,Subgroup_number)=1,INDEX(Calculations!AN:BN,MATCH(Subgroup_number,Calculations!AN:AN,0),6),IF(Subgroup_number=Calculations!BR$17,Calculations!BR$11,""))</f>
        <v/>
      </c>
      <c r="N38" s="47" t="str">
        <f>IF(COUNTIF(Calculations!AN:AN,Subgroup_number)=1,INDEX(Calculations!AN:BN,MATCH(Subgroup_number,Calculations!AN:AN,0),7),IF(Subgroup_number=Calculations!BR$17,Calculations!BR$12,""))</f>
        <v/>
      </c>
      <c r="O38" s="46" t="str">
        <f>IF(COUNTIF(Calculations!AN:AN,Subgroup_number)=1,INDEX(Calculations!AN:BN,MATCH(Subgroup_number,Calculations!AN:AN,0),9),IF(Subgroup_number=Calculations!BR$17,Calculations!BR$13,""))</f>
        <v/>
      </c>
      <c r="P38" s="46" t="str">
        <f>IF(COUNTIF(Calculations!AN:AN,Subgroup_number)=1,INDEX(Calculations!AN:BN,MATCH(Subgroup_number,Calculations!AN:AN,0),10),IF(Subgroup_number=Calculations!BR$17,Calculations!BR$14,""))</f>
        <v/>
      </c>
      <c r="Q38" s="46" t="str">
        <f>IF(COUNTIF(Calculations!AN:AN,Subgroup_number)=1,INDEX(Calculations!AN:BN,MATCH(Subgroup_number,Calculations!AN:AN,0),18),IF(Subgroup_number=Calculations!BR$17,Calculations!BR$6,""))</f>
        <v/>
      </c>
      <c r="R38" s="91" t="str">
        <f>IF(COUNTIF(Calculations!AN:AN,Subgroup_number)=1,INDEX(Calculations!AN:BN,MATCH(Subgroup_number,Calculations!AN:AN,0),19),IF(Subgroup_number=Calculations!BR$17,Calculations!BR$7,""))</f>
        <v/>
      </c>
      <c r="S38" s="144"/>
      <c r="V38" s="144"/>
      <c r="Y38" s="144"/>
    </row>
    <row r="39" spans="6:25" x14ac:dyDescent="0.2">
      <c r="F39" s="73">
        <v>38</v>
      </c>
      <c r="G3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3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3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3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3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39" s="46" t="str">
        <f>IF(COUNTIF(Calculations!AN:AN,Subgroup_number)=1,INDEX(Calculations!AN:BN,MATCH(Subgroup_number,Calculations!AN:AN,0),5),IF(Subgroup_number=Calculations!BR$17,Calculations!BR$10,""))</f>
        <v/>
      </c>
      <c r="M39" s="40" t="str">
        <f>IF(COUNTIF(Calculations!AN:AN,Subgroup_number)=1,INDEX(Calculations!AN:BN,MATCH(Subgroup_number,Calculations!AN:AN,0),6),IF(Subgroup_number=Calculations!BR$17,Calculations!BR$11,""))</f>
        <v/>
      </c>
      <c r="N39" s="47" t="str">
        <f>IF(COUNTIF(Calculations!AN:AN,Subgroup_number)=1,INDEX(Calculations!AN:BN,MATCH(Subgroup_number,Calculations!AN:AN,0),7),IF(Subgroup_number=Calculations!BR$17,Calculations!BR$12,""))</f>
        <v/>
      </c>
      <c r="O39" s="46" t="str">
        <f>IF(COUNTIF(Calculations!AN:AN,Subgroup_number)=1,INDEX(Calculations!AN:BN,MATCH(Subgroup_number,Calculations!AN:AN,0),9),IF(Subgroup_number=Calculations!BR$17,Calculations!BR$13,""))</f>
        <v/>
      </c>
      <c r="P39" s="46" t="str">
        <f>IF(COUNTIF(Calculations!AN:AN,Subgroup_number)=1,INDEX(Calculations!AN:BN,MATCH(Subgroup_number,Calculations!AN:AN,0),10),IF(Subgroup_number=Calculations!BR$17,Calculations!BR$14,""))</f>
        <v/>
      </c>
      <c r="Q39" s="46" t="str">
        <f>IF(COUNTIF(Calculations!AN:AN,Subgroup_number)=1,INDEX(Calculations!AN:BN,MATCH(Subgroup_number,Calculations!AN:AN,0),18),IF(Subgroup_number=Calculations!BR$17,Calculations!BR$6,""))</f>
        <v/>
      </c>
      <c r="R39" s="91" t="str">
        <f>IF(COUNTIF(Calculations!AN:AN,Subgroup_number)=1,INDEX(Calculations!AN:BN,MATCH(Subgroup_number,Calculations!AN:AN,0),19),IF(Subgroup_number=Calculations!BR$17,Calculations!BR$7,""))</f>
        <v/>
      </c>
      <c r="S39" s="144"/>
      <c r="V39" s="144"/>
      <c r="Y39" s="144"/>
    </row>
    <row r="40" spans="6:25" x14ac:dyDescent="0.2">
      <c r="F40" s="73">
        <v>39</v>
      </c>
      <c r="G4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0" s="46" t="str">
        <f>IF(COUNTIF(Calculations!AN:AN,Subgroup_number)=1,INDEX(Calculations!AN:BN,MATCH(Subgroup_number,Calculations!AN:AN,0),5),IF(Subgroup_number=Calculations!BR$17,Calculations!BR$10,""))</f>
        <v/>
      </c>
      <c r="M40" s="40" t="str">
        <f>IF(COUNTIF(Calculations!AN:AN,Subgroup_number)=1,INDEX(Calculations!AN:BN,MATCH(Subgroup_number,Calculations!AN:AN,0),6),IF(Subgroup_number=Calculations!BR$17,Calculations!BR$11,""))</f>
        <v/>
      </c>
      <c r="N40" s="47" t="str">
        <f>IF(COUNTIF(Calculations!AN:AN,Subgroup_number)=1,INDEX(Calculations!AN:BN,MATCH(Subgroup_number,Calculations!AN:AN,0),7),IF(Subgroup_number=Calculations!BR$17,Calculations!BR$12,""))</f>
        <v/>
      </c>
      <c r="O40" s="46" t="str">
        <f>IF(COUNTIF(Calculations!AN:AN,Subgroup_number)=1,INDEX(Calculations!AN:BN,MATCH(Subgroup_number,Calculations!AN:AN,0),9),IF(Subgroup_number=Calculations!BR$17,Calculations!BR$13,""))</f>
        <v/>
      </c>
      <c r="P40" s="46" t="str">
        <f>IF(COUNTIF(Calculations!AN:AN,Subgroup_number)=1,INDEX(Calculations!AN:BN,MATCH(Subgroup_number,Calculations!AN:AN,0),10),IF(Subgroup_number=Calculations!BR$17,Calculations!BR$14,""))</f>
        <v/>
      </c>
      <c r="Q40" s="46" t="str">
        <f>IF(COUNTIF(Calculations!AN:AN,Subgroup_number)=1,INDEX(Calculations!AN:BN,MATCH(Subgroup_number,Calculations!AN:AN,0),18),IF(Subgroup_number=Calculations!BR$17,Calculations!BR$6,""))</f>
        <v/>
      </c>
      <c r="R40" s="91" t="str">
        <f>IF(COUNTIF(Calculations!AN:AN,Subgroup_number)=1,INDEX(Calculations!AN:BN,MATCH(Subgroup_number,Calculations!AN:AN,0),19),IF(Subgroup_number=Calculations!BR$17,Calculations!BR$7,""))</f>
        <v/>
      </c>
      <c r="S40" s="144"/>
      <c r="V40" s="144"/>
      <c r="Y40" s="144"/>
    </row>
    <row r="41" spans="6:25" x14ac:dyDescent="0.2">
      <c r="F41" s="73">
        <v>40</v>
      </c>
      <c r="G4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1" s="46" t="str">
        <f>IF(COUNTIF(Calculations!AN:AN,Subgroup_number)=1,INDEX(Calculations!AN:BN,MATCH(Subgroup_number,Calculations!AN:AN,0),5),IF(Subgroup_number=Calculations!BR$17,Calculations!BR$10,""))</f>
        <v/>
      </c>
      <c r="M41" s="40" t="str">
        <f>IF(COUNTIF(Calculations!AN:AN,Subgroup_number)=1,INDEX(Calculations!AN:BN,MATCH(Subgroup_number,Calculations!AN:AN,0),6),IF(Subgroup_number=Calculations!BR$17,Calculations!BR$11,""))</f>
        <v/>
      </c>
      <c r="N41" s="47" t="str">
        <f>IF(COUNTIF(Calculations!AN:AN,Subgroup_number)=1,INDEX(Calculations!AN:BN,MATCH(Subgroup_number,Calculations!AN:AN,0),7),IF(Subgroup_number=Calculations!BR$17,Calculations!BR$12,""))</f>
        <v/>
      </c>
      <c r="O41" s="46" t="str">
        <f>IF(COUNTIF(Calculations!AN:AN,Subgroup_number)=1,INDEX(Calculations!AN:BN,MATCH(Subgroup_number,Calculations!AN:AN,0),9),IF(Subgroup_number=Calculations!BR$17,Calculations!BR$13,""))</f>
        <v/>
      </c>
      <c r="P41" s="46" t="str">
        <f>IF(COUNTIF(Calculations!AN:AN,Subgroup_number)=1,INDEX(Calculations!AN:BN,MATCH(Subgroup_number,Calculations!AN:AN,0),10),IF(Subgroup_number=Calculations!BR$17,Calculations!BR$14,""))</f>
        <v/>
      </c>
      <c r="Q41" s="46" t="str">
        <f>IF(COUNTIF(Calculations!AN:AN,Subgroup_number)=1,INDEX(Calculations!AN:BN,MATCH(Subgroup_number,Calculations!AN:AN,0),18),IF(Subgroup_number=Calculations!BR$17,Calculations!BR$6,""))</f>
        <v/>
      </c>
      <c r="R41" s="91" t="str">
        <f>IF(COUNTIF(Calculations!AN:AN,Subgroup_number)=1,INDEX(Calculations!AN:BN,MATCH(Subgroup_number,Calculations!AN:AN,0),19),IF(Subgroup_number=Calculations!BR$17,Calculations!BR$7,""))</f>
        <v/>
      </c>
      <c r="S41" s="144"/>
      <c r="V41" s="144"/>
      <c r="Y41" s="144"/>
    </row>
    <row r="42" spans="6:25" x14ac:dyDescent="0.2">
      <c r="F42" s="73">
        <v>41</v>
      </c>
      <c r="G4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2" s="46" t="str">
        <f>IF(COUNTIF(Calculations!AN:AN,Subgroup_number)=1,INDEX(Calculations!AN:BN,MATCH(Subgroup_number,Calculations!AN:AN,0),5),IF(Subgroup_number=Calculations!BR$17,Calculations!BR$10,""))</f>
        <v/>
      </c>
      <c r="M42" s="40" t="str">
        <f>IF(COUNTIF(Calculations!AN:AN,Subgroup_number)=1,INDEX(Calculations!AN:BN,MATCH(Subgroup_number,Calculations!AN:AN,0),6),IF(Subgroup_number=Calculations!BR$17,Calculations!BR$11,""))</f>
        <v/>
      </c>
      <c r="N42" s="47" t="str">
        <f>IF(COUNTIF(Calculations!AN:AN,Subgroup_number)=1,INDEX(Calculations!AN:BN,MATCH(Subgroup_number,Calculations!AN:AN,0),7),IF(Subgroup_number=Calculations!BR$17,Calculations!BR$12,""))</f>
        <v/>
      </c>
      <c r="O42" s="46" t="str">
        <f>IF(COUNTIF(Calculations!AN:AN,Subgroup_number)=1,INDEX(Calculations!AN:BN,MATCH(Subgroup_number,Calculations!AN:AN,0),9),IF(Subgroup_number=Calculations!BR$17,Calculations!BR$13,""))</f>
        <v/>
      </c>
      <c r="P42" s="46" t="str">
        <f>IF(COUNTIF(Calculations!AN:AN,Subgroup_number)=1,INDEX(Calculations!AN:BN,MATCH(Subgroup_number,Calculations!AN:AN,0),10),IF(Subgroup_number=Calculations!BR$17,Calculations!BR$14,""))</f>
        <v/>
      </c>
      <c r="Q42" s="46" t="str">
        <f>IF(COUNTIF(Calculations!AN:AN,Subgroup_number)=1,INDEX(Calculations!AN:BN,MATCH(Subgroup_number,Calculations!AN:AN,0),18),IF(Subgroup_number=Calculations!BR$17,Calculations!BR$6,""))</f>
        <v/>
      </c>
      <c r="R42" s="91" t="str">
        <f>IF(COUNTIF(Calculations!AN:AN,Subgroup_number)=1,INDEX(Calculations!AN:BN,MATCH(Subgroup_number,Calculations!AN:AN,0),19),IF(Subgroup_number=Calculations!BR$17,Calculations!BR$7,""))</f>
        <v/>
      </c>
      <c r="S42" s="144"/>
      <c r="V42" s="144"/>
      <c r="Y42" s="144"/>
    </row>
    <row r="43" spans="6:25" x14ac:dyDescent="0.2">
      <c r="F43" s="73">
        <v>42</v>
      </c>
      <c r="G4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3" s="46" t="str">
        <f>IF(COUNTIF(Calculations!AN:AN,Subgroup_number)=1,INDEX(Calculations!AN:BN,MATCH(Subgroup_number,Calculations!AN:AN,0),5),IF(Subgroup_number=Calculations!BR$17,Calculations!BR$10,""))</f>
        <v/>
      </c>
      <c r="M43" s="40" t="str">
        <f>IF(COUNTIF(Calculations!AN:AN,Subgroup_number)=1,INDEX(Calculations!AN:BN,MATCH(Subgroup_number,Calculations!AN:AN,0),6),IF(Subgroup_number=Calculations!BR$17,Calculations!BR$11,""))</f>
        <v/>
      </c>
      <c r="N43" s="47" t="str">
        <f>IF(COUNTIF(Calculations!AN:AN,Subgroup_number)=1,INDEX(Calculations!AN:BN,MATCH(Subgroup_number,Calculations!AN:AN,0),7),IF(Subgroup_number=Calculations!BR$17,Calculations!BR$12,""))</f>
        <v/>
      </c>
      <c r="O43" s="46" t="str">
        <f>IF(COUNTIF(Calculations!AN:AN,Subgroup_number)=1,INDEX(Calculations!AN:BN,MATCH(Subgroup_number,Calculations!AN:AN,0),9),IF(Subgroup_number=Calculations!BR$17,Calculations!BR$13,""))</f>
        <v/>
      </c>
      <c r="P43" s="46" t="str">
        <f>IF(COUNTIF(Calculations!AN:AN,Subgroup_number)=1,INDEX(Calculations!AN:BN,MATCH(Subgroup_number,Calculations!AN:AN,0),10),IF(Subgroup_number=Calculations!BR$17,Calculations!BR$14,""))</f>
        <v/>
      </c>
      <c r="Q43" s="46" t="str">
        <f>IF(COUNTIF(Calculations!AN:AN,Subgroup_number)=1,INDEX(Calculations!AN:BN,MATCH(Subgroup_number,Calculations!AN:AN,0),18),IF(Subgroup_number=Calculations!BR$17,Calculations!BR$6,""))</f>
        <v/>
      </c>
      <c r="R43" s="91" t="str">
        <f>IF(COUNTIF(Calculations!AN:AN,Subgroup_number)=1,INDEX(Calculations!AN:BN,MATCH(Subgroup_number,Calculations!AN:AN,0),19),IF(Subgroup_number=Calculations!BR$17,Calculations!BR$7,""))</f>
        <v/>
      </c>
      <c r="S43" s="144"/>
      <c r="V43" s="144"/>
      <c r="Y43" s="144"/>
    </row>
    <row r="44" spans="6:25" x14ac:dyDescent="0.2">
      <c r="F44" s="73">
        <v>43</v>
      </c>
      <c r="G4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4" s="46" t="str">
        <f>IF(COUNTIF(Calculations!AN:AN,Subgroup_number)=1,INDEX(Calculations!AN:BN,MATCH(Subgroup_number,Calculations!AN:AN,0),5),IF(Subgroup_number=Calculations!BR$17,Calculations!BR$10,""))</f>
        <v/>
      </c>
      <c r="M44" s="40" t="str">
        <f>IF(COUNTIF(Calculations!AN:AN,Subgroup_number)=1,INDEX(Calculations!AN:BN,MATCH(Subgroup_number,Calculations!AN:AN,0),6),IF(Subgroup_number=Calculations!BR$17,Calculations!BR$11,""))</f>
        <v/>
      </c>
      <c r="N44" s="47" t="str">
        <f>IF(COUNTIF(Calculations!AN:AN,Subgroup_number)=1,INDEX(Calculations!AN:BN,MATCH(Subgroup_number,Calculations!AN:AN,0),7),IF(Subgroup_number=Calculations!BR$17,Calculations!BR$12,""))</f>
        <v/>
      </c>
      <c r="O44" s="46" t="str">
        <f>IF(COUNTIF(Calculations!AN:AN,Subgroup_number)=1,INDEX(Calculations!AN:BN,MATCH(Subgroup_number,Calculations!AN:AN,0),9),IF(Subgroup_number=Calculations!BR$17,Calculations!BR$13,""))</f>
        <v/>
      </c>
      <c r="P44" s="46" t="str">
        <f>IF(COUNTIF(Calculations!AN:AN,Subgroup_number)=1,INDEX(Calculations!AN:BN,MATCH(Subgroup_number,Calculations!AN:AN,0),10),IF(Subgroup_number=Calculations!BR$17,Calculations!BR$14,""))</f>
        <v/>
      </c>
      <c r="Q44" s="46" t="str">
        <f>IF(COUNTIF(Calculations!AN:AN,Subgroup_number)=1,INDEX(Calculations!AN:BN,MATCH(Subgroup_number,Calculations!AN:AN,0),18),IF(Subgroup_number=Calculations!BR$17,Calculations!BR$6,""))</f>
        <v/>
      </c>
      <c r="R44" s="91" t="str">
        <f>IF(COUNTIF(Calculations!AN:AN,Subgroup_number)=1,INDEX(Calculations!AN:BN,MATCH(Subgroup_number,Calculations!AN:AN,0),19),IF(Subgroup_number=Calculations!BR$17,Calculations!BR$7,""))</f>
        <v/>
      </c>
      <c r="S44" s="144"/>
      <c r="V44" s="144"/>
      <c r="Y44" s="144"/>
    </row>
    <row r="45" spans="6:25" x14ac:dyDescent="0.2">
      <c r="F45" s="73">
        <v>44</v>
      </c>
      <c r="G4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5" s="46" t="str">
        <f>IF(COUNTIF(Calculations!AN:AN,Subgroup_number)=1,INDEX(Calculations!AN:BN,MATCH(Subgroup_number,Calculations!AN:AN,0),5),IF(Subgroup_number=Calculations!BR$17,Calculations!BR$10,""))</f>
        <v/>
      </c>
      <c r="M45" s="40" t="str">
        <f>IF(COUNTIF(Calculations!AN:AN,Subgroup_number)=1,INDEX(Calculations!AN:BN,MATCH(Subgroup_number,Calculations!AN:AN,0),6),IF(Subgroup_number=Calculations!BR$17,Calculations!BR$11,""))</f>
        <v/>
      </c>
      <c r="N45" s="47" t="str">
        <f>IF(COUNTIF(Calculations!AN:AN,Subgroup_number)=1,INDEX(Calculations!AN:BN,MATCH(Subgroup_number,Calculations!AN:AN,0),7),IF(Subgroup_number=Calculations!BR$17,Calculations!BR$12,""))</f>
        <v/>
      </c>
      <c r="O45" s="46" t="str">
        <f>IF(COUNTIF(Calculations!AN:AN,Subgroup_number)=1,INDEX(Calculations!AN:BN,MATCH(Subgroup_number,Calculations!AN:AN,0),9),IF(Subgroup_number=Calculations!BR$17,Calculations!BR$13,""))</f>
        <v/>
      </c>
      <c r="P45" s="46" t="str">
        <f>IF(COUNTIF(Calculations!AN:AN,Subgroup_number)=1,INDEX(Calculations!AN:BN,MATCH(Subgroup_number,Calculations!AN:AN,0),10),IF(Subgroup_number=Calculations!BR$17,Calculations!BR$14,""))</f>
        <v/>
      </c>
      <c r="Q45" s="46" t="str">
        <f>IF(COUNTIF(Calculations!AN:AN,Subgroup_number)=1,INDEX(Calculations!AN:BN,MATCH(Subgroup_number,Calculations!AN:AN,0),18),IF(Subgroup_number=Calculations!BR$17,Calculations!BR$6,""))</f>
        <v/>
      </c>
      <c r="R45" s="91" t="str">
        <f>IF(COUNTIF(Calculations!AN:AN,Subgroup_number)=1,INDEX(Calculations!AN:BN,MATCH(Subgroup_number,Calculations!AN:AN,0),19),IF(Subgroup_number=Calculations!BR$17,Calculations!BR$7,""))</f>
        <v/>
      </c>
      <c r="S45" s="144"/>
      <c r="V45" s="144"/>
      <c r="Y45" s="144"/>
    </row>
    <row r="46" spans="6:25" x14ac:dyDescent="0.2">
      <c r="F46" s="73">
        <v>45</v>
      </c>
      <c r="G4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6" s="46" t="str">
        <f>IF(COUNTIF(Calculations!AN:AN,Subgroup_number)=1,INDEX(Calculations!AN:BN,MATCH(Subgroup_number,Calculations!AN:AN,0),5),IF(Subgroup_number=Calculations!BR$17,Calculations!BR$10,""))</f>
        <v/>
      </c>
      <c r="M46" s="40" t="str">
        <f>IF(COUNTIF(Calculations!AN:AN,Subgroup_number)=1,INDEX(Calculations!AN:BN,MATCH(Subgroup_number,Calculations!AN:AN,0),6),IF(Subgroup_number=Calculations!BR$17,Calculations!BR$11,""))</f>
        <v/>
      </c>
      <c r="N46" s="47" t="str">
        <f>IF(COUNTIF(Calculations!AN:AN,Subgroup_number)=1,INDEX(Calculations!AN:BN,MATCH(Subgroup_number,Calculations!AN:AN,0),7),IF(Subgroup_number=Calculations!BR$17,Calculations!BR$12,""))</f>
        <v/>
      </c>
      <c r="O46" s="46" t="str">
        <f>IF(COUNTIF(Calculations!AN:AN,Subgroup_number)=1,INDEX(Calculations!AN:BN,MATCH(Subgroup_number,Calculations!AN:AN,0),9),IF(Subgroup_number=Calculations!BR$17,Calculations!BR$13,""))</f>
        <v/>
      </c>
      <c r="P46" s="46" t="str">
        <f>IF(COUNTIF(Calculations!AN:AN,Subgroup_number)=1,INDEX(Calculations!AN:BN,MATCH(Subgroup_number,Calculations!AN:AN,0),10),IF(Subgroup_number=Calculations!BR$17,Calculations!BR$14,""))</f>
        <v/>
      </c>
      <c r="Q46" s="46" t="str">
        <f>IF(COUNTIF(Calculations!AN:AN,Subgroup_number)=1,INDEX(Calculations!AN:BN,MATCH(Subgroup_number,Calculations!AN:AN,0),18),IF(Subgroup_number=Calculations!BR$17,Calculations!BR$6,""))</f>
        <v/>
      </c>
      <c r="R46" s="91" t="str">
        <f>IF(COUNTIF(Calculations!AN:AN,Subgroup_number)=1,INDEX(Calculations!AN:BN,MATCH(Subgroup_number,Calculations!AN:AN,0),19),IF(Subgroup_number=Calculations!BR$17,Calculations!BR$7,""))</f>
        <v/>
      </c>
      <c r="S46" s="144"/>
      <c r="V46" s="144"/>
      <c r="Y46" s="144"/>
    </row>
    <row r="47" spans="6:25" x14ac:dyDescent="0.2">
      <c r="F47" s="73">
        <v>46</v>
      </c>
      <c r="G4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7" s="46" t="str">
        <f>IF(COUNTIF(Calculations!AN:AN,Subgroup_number)=1,INDEX(Calculations!AN:BN,MATCH(Subgroup_number,Calculations!AN:AN,0),5),IF(Subgroup_number=Calculations!BR$17,Calculations!BR$10,""))</f>
        <v/>
      </c>
      <c r="M47" s="40" t="str">
        <f>IF(COUNTIF(Calculations!AN:AN,Subgroup_number)=1,INDEX(Calculations!AN:BN,MATCH(Subgroup_number,Calculations!AN:AN,0),6),IF(Subgroup_number=Calculations!BR$17,Calculations!BR$11,""))</f>
        <v/>
      </c>
      <c r="N47" s="47" t="str">
        <f>IF(COUNTIF(Calculations!AN:AN,Subgroup_number)=1,INDEX(Calculations!AN:BN,MATCH(Subgroup_number,Calculations!AN:AN,0),7),IF(Subgroup_number=Calculations!BR$17,Calculations!BR$12,""))</f>
        <v/>
      </c>
      <c r="O47" s="46" t="str">
        <f>IF(COUNTIF(Calculations!AN:AN,Subgroup_number)=1,INDEX(Calculations!AN:BN,MATCH(Subgroup_number,Calculations!AN:AN,0),9),IF(Subgroup_number=Calculations!BR$17,Calculations!BR$13,""))</f>
        <v/>
      </c>
      <c r="P47" s="46" t="str">
        <f>IF(COUNTIF(Calculations!AN:AN,Subgroup_number)=1,INDEX(Calculations!AN:BN,MATCH(Subgroup_number,Calculations!AN:AN,0),10),IF(Subgroup_number=Calculations!BR$17,Calculations!BR$14,""))</f>
        <v/>
      </c>
      <c r="Q47" s="46" t="str">
        <f>IF(COUNTIF(Calculations!AN:AN,Subgroup_number)=1,INDEX(Calculations!AN:BN,MATCH(Subgroup_number,Calculations!AN:AN,0),18),IF(Subgroup_number=Calculations!BR$17,Calculations!BR$6,""))</f>
        <v/>
      </c>
      <c r="R47" s="91" t="str">
        <f>IF(COUNTIF(Calculations!AN:AN,Subgroup_number)=1,INDEX(Calculations!AN:BN,MATCH(Subgroup_number,Calculations!AN:AN,0),19),IF(Subgroup_number=Calculations!BR$17,Calculations!BR$7,""))</f>
        <v/>
      </c>
      <c r="S47" s="144"/>
      <c r="V47" s="144"/>
      <c r="Y47" s="144"/>
    </row>
    <row r="48" spans="6:25" x14ac:dyDescent="0.2">
      <c r="F48" s="73">
        <v>47</v>
      </c>
      <c r="G4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8" s="46" t="str">
        <f>IF(COUNTIF(Calculations!AN:AN,Subgroup_number)=1,INDEX(Calculations!AN:BN,MATCH(Subgroup_number,Calculations!AN:AN,0),5),IF(Subgroup_number=Calculations!BR$17,Calculations!BR$10,""))</f>
        <v/>
      </c>
      <c r="M48" s="40" t="str">
        <f>IF(COUNTIF(Calculations!AN:AN,Subgroup_number)=1,INDEX(Calculations!AN:BN,MATCH(Subgroup_number,Calculations!AN:AN,0),6),IF(Subgroup_number=Calculations!BR$17,Calculations!BR$11,""))</f>
        <v/>
      </c>
      <c r="N48" s="47" t="str">
        <f>IF(COUNTIF(Calculations!AN:AN,Subgroup_number)=1,INDEX(Calculations!AN:BN,MATCH(Subgroup_number,Calculations!AN:AN,0),7),IF(Subgroup_number=Calculations!BR$17,Calculations!BR$12,""))</f>
        <v/>
      </c>
      <c r="O48" s="46" t="str">
        <f>IF(COUNTIF(Calculations!AN:AN,Subgroup_number)=1,INDEX(Calculations!AN:BN,MATCH(Subgroup_number,Calculations!AN:AN,0),9),IF(Subgroup_number=Calculations!BR$17,Calculations!BR$13,""))</f>
        <v/>
      </c>
      <c r="P48" s="46" t="str">
        <f>IF(COUNTIF(Calculations!AN:AN,Subgroup_number)=1,INDEX(Calculations!AN:BN,MATCH(Subgroup_number,Calculations!AN:AN,0),10),IF(Subgroup_number=Calculations!BR$17,Calculations!BR$14,""))</f>
        <v/>
      </c>
      <c r="Q48" s="46" t="str">
        <f>IF(COUNTIF(Calculations!AN:AN,Subgroup_number)=1,INDEX(Calculations!AN:BN,MATCH(Subgroup_number,Calculations!AN:AN,0),18),IF(Subgroup_number=Calculations!BR$17,Calculations!BR$6,""))</f>
        <v/>
      </c>
      <c r="R48" s="91" t="str">
        <f>IF(COUNTIF(Calculations!AN:AN,Subgroup_number)=1,INDEX(Calculations!AN:BN,MATCH(Subgroup_number,Calculations!AN:AN,0),19),IF(Subgroup_number=Calculations!BR$17,Calculations!BR$7,""))</f>
        <v/>
      </c>
      <c r="S48" s="144"/>
      <c r="V48" s="144"/>
      <c r="Y48" s="144"/>
    </row>
    <row r="49" spans="6:25" x14ac:dyDescent="0.2">
      <c r="F49" s="73">
        <v>48</v>
      </c>
      <c r="G4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4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4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4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4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49" s="46" t="str">
        <f>IF(COUNTIF(Calculations!AN:AN,Subgroup_number)=1,INDEX(Calculations!AN:BN,MATCH(Subgroup_number,Calculations!AN:AN,0),5),IF(Subgroup_number=Calculations!BR$17,Calculations!BR$10,""))</f>
        <v/>
      </c>
      <c r="M49" s="40" t="str">
        <f>IF(COUNTIF(Calculations!AN:AN,Subgroup_number)=1,INDEX(Calculations!AN:BN,MATCH(Subgroup_number,Calculations!AN:AN,0),6),IF(Subgroup_number=Calculations!BR$17,Calculations!BR$11,""))</f>
        <v/>
      </c>
      <c r="N49" s="47" t="str">
        <f>IF(COUNTIF(Calculations!AN:AN,Subgroup_number)=1,INDEX(Calculations!AN:BN,MATCH(Subgroup_number,Calculations!AN:AN,0),7),IF(Subgroup_number=Calculations!BR$17,Calculations!BR$12,""))</f>
        <v/>
      </c>
      <c r="O49" s="46" t="str">
        <f>IF(COUNTIF(Calculations!AN:AN,Subgroup_number)=1,INDEX(Calculations!AN:BN,MATCH(Subgroup_number,Calculations!AN:AN,0),9),IF(Subgroup_number=Calculations!BR$17,Calculations!BR$13,""))</f>
        <v/>
      </c>
      <c r="P49" s="46" t="str">
        <f>IF(COUNTIF(Calculations!AN:AN,Subgroup_number)=1,INDEX(Calculations!AN:BN,MATCH(Subgroup_number,Calculations!AN:AN,0),10),IF(Subgroup_number=Calculations!BR$17,Calculations!BR$14,""))</f>
        <v/>
      </c>
      <c r="Q49" s="46" t="str">
        <f>IF(COUNTIF(Calculations!AN:AN,Subgroup_number)=1,INDEX(Calculations!AN:BN,MATCH(Subgroup_number,Calculations!AN:AN,0),18),IF(Subgroup_number=Calculations!BR$17,Calculations!BR$6,""))</f>
        <v/>
      </c>
      <c r="R49" s="91" t="str">
        <f>IF(COUNTIF(Calculations!AN:AN,Subgroup_number)=1,INDEX(Calculations!AN:BN,MATCH(Subgroup_number,Calculations!AN:AN,0),19),IF(Subgroup_number=Calculations!BR$17,Calculations!BR$7,""))</f>
        <v/>
      </c>
      <c r="S49" s="144"/>
      <c r="V49" s="144"/>
      <c r="Y49" s="144"/>
    </row>
    <row r="50" spans="6:25" x14ac:dyDescent="0.2">
      <c r="F50" s="73">
        <v>49</v>
      </c>
      <c r="G5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0" s="46" t="str">
        <f>IF(COUNTIF(Calculations!AN:AN,Subgroup_number)=1,INDEX(Calculations!AN:BN,MATCH(Subgroup_number,Calculations!AN:AN,0),5),IF(Subgroup_number=Calculations!BR$17,Calculations!BR$10,""))</f>
        <v/>
      </c>
      <c r="M50" s="40" t="str">
        <f>IF(COUNTIF(Calculations!AN:AN,Subgroup_number)=1,INDEX(Calculations!AN:BN,MATCH(Subgroup_number,Calculations!AN:AN,0),6),IF(Subgroup_number=Calculations!BR$17,Calculations!BR$11,""))</f>
        <v/>
      </c>
      <c r="N50" s="47" t="str">
        <f>IF(COUNTIF(Calculations!AN:AN,Subgroup_number)=1,INDEX(Calculations!AN:BN,MATCH(Subgroup_number,Calculations!AN:AN,0),7),IF(Subgroup_number=Calculations!BR$17,Calculations!BR$12,""))</f>
        <v/>
      </c>
      <c r="O50" s="46" t="str">
        <f>IF(COUNTIF(Calculations!AN:AN,Subgroup_number)=1,INDEX(Calculations!AN:BN,MATCH(Subgroup_number,Calculations!AN:AN,0),9),IF(Subgroup_number=Calculations!BR$17,Calculations!BR$13,""))</f>
        <v/>
      </c>
      <c r="P50" s="46" t="str">
        <f>IF(COUNTIF(Calculations!AN:AN,Subgroup_number)=1,INDEX(Calculations!AN:BN,MATCH(Subgroup_number,Calculations!AN:AN,0),10),IF(Subgroup_number=Calculations!BR$17,Calculations!BR$14,""))</f>
        <v/>
      </c>
      <c r="Q50" s="46" t="str">
        <f>IF(COUNTIF(Calculations!AN:AN,Subgroup_number)=1,INDEX(Calculations!AN:BN,MATCH(Subgroup_number,Calculations!AN:AN,0),18),IF(Subgroup_number=Calculations!BR$17,Calculations!BR$6,""))</f>
        <v/>
      </c>
      <c r="R50" s="91" t="str">
        <f>IF(COUNTIF(Calculations!AN:AN,Subgroup_number)=1,INDEX(Calculations!AN:BN,MATCH(Subgroup_number,Calculations!AN:AN,0),19),IF(Subgroup_number=Calculations!BR$17,Calculations!BR$7,""))</f>
        <v/>
      </c>
      <c r="S50" s="144"/>
      <c r="V50" s="144"/>
      <c r="Y50" s="144"/>
    </row>
    <row r="51" spans="6:25" x14ac:dyDescent="0.2">
      <c r="F51" s="73">
        <v>50</v>
      </c>
      <c r="G5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1" s="46" t="str">
        <f>IF(COUNTIF(Calculations!AN:AN,Subgroup_number)=1,INDEX(Calculations!AN:BN,MATCH(Subgroup_number,Calculations!AN:AN,0),5),IF(Subgroup_number=Calculations!BR$17,Calculations!BR$10,""))</f>
        <v/>
      </c>
      <c r="M51" s="40" t="str">
        <f>IF(COUNTIF(Calculations!AN:AN,Subgroup_number)=1,INDEX(Calculations!AN:BN,MATCH(Subgroup_number,Calculations!AN:AN,0),6),IF(Subgroup_number=Calculations!BR$17,Calculations!BR$11,""))</f>
        <v/>
      </c>
      <c r="N51" s="47" t="str">
        <f>IF(COUNTIF(Calculations!AN:AN,Subgroup_number)=1,INDEX(Calculations!AN:BN,MATCH(Subgroup_number,Calculations!AN:AN,0),7),IF(Subgroup_number=Calculations!BR$17,Calculations!BR$12,""))</f>
        <v/>
      </c>
      <c r="O51" s="46" t="str">
        <f>IF(COUNTIF(Calculations!AN:AN,Subgroup_number)=1,INDEX(Calculations!AN:BN,MATCH(Subgroup_number,Calculations!AN:AN,0),9),IF(Subgroup_number=Calculations!BR$17,Calculations!BR$13,""))</f>
        <v/>
      </c>
      <c r="P51" s="46" t="str">
        <f>IF(COUNTIF(Calculations!AN:AN,Subgroup_number)=1,INDEX(Calculations!AN:BN,MATCH(Subgroup_number,Calculations!AN:AN,0),10),IF(Subgroup_number=Calculations!BR$17,Calculations!BR$14,""))</f>
        <v/>
      </c>
      <c r="Q51" s="46" t="str">
        <f>IF(COUNTIF(Calculations!AN:AN,Subgroup_number)=1,INDEX(Calculations!AN:BN,MATCH(Subgroup_number,Calculations!AN:AN,0),18),IF(Subgroup_number=Calculations!BR$17,Calculations!BR$6,""))</f>
        <v/>
      </c>
      <c r="R51" s="91" t="str">
        <f>IF(COUNTIF(Calculations!AN:AN,Subgroup_number)=1,INDEX(Calculations!AN:BN,MATCH(Subgroup_number,Calculations!AN:AN,0),19),IF(Subgroup_number=Calculations!BR$17,Calculations!BR$7,""))</f>
        <v/>
      </c>
      <c r="S51" s="144"/>
      <c r="V51" s="144"/>
      <c r="Y51" s="144"/>
    </row>
    <row r="52" spans="6:25" x14ac:dyDescent="0.2">
      <c r="F52" s="73">
        <v>51</v>
      </c>
      <c r="G5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2" s="46" t="str">
        <f>IF(COUNTIF(Calculations!AN:AN,Subgroup_number)=1,INDEX(Calculations!AN:BN,MATCH(Subgroup_number,Calculations!AN:AN,0),5),IF(Subgroup_number=Calculations!BR$17,Calculations!BR$10,""))</f>
        <v/>
      </c>
      <c r="M52" s="40" t="str">
        <f>IF(COUNTIF(Calculations!AN:AN,Subgroup_number)=1,INDEX(Calculations!AN:BN,MATCH(Subgroup_number,Calculations!AN:AN,0),6),IF(Subgroup_number=Calculations!BR$17,Calculations!BR$11,""))</f>
        <v/>
      </c>
      <c r="N52" s="47" t="str">
        <f>IF(COUNTIF(Calculations!AN:AN,Subgroup_number)=1,INDEX(Calculations!AN:BN,MATCH(Subgroup_number,Calculations!AN:AN,0),7),IF(Subgroup_number=Calculations!BR$17,Calculations!BR$12,""))</f>
        <v/>
      </c>
      <c r="O52" s="46" t="str">
        <f>IF(COUNTIF(Calculations!AN:AN,Subgroup_number)=1,INDEX(Calculations!AN:BN,MATCH(Subgroup_number,Calculations!AN:AN,0),9),IF(Subgroup_number=Calculations!BR$17,Calculations!BR$13,""))</f>
        <v/>
      </c>
      <c r="P52" s="46" t="str">
        <f>IF(COUNTIF(Calculations!AN:AN,Subgroup_number)=1,INDEX(Calculations!AN:BN,MATCH(Subgroup_number,Calculations!AN:AN,0),10),IF(Subgroup_number=Calculations!BR$17,Calculations!BR$14,""))</f>
        <v/>
      </c>
      <c r="Q52" s="46" t="str">
        <f>IF(COUNTIF(Calculations!AN:AN,Subgroup_number)=1,INDEX(Calculations!AN:BN,MATCH(Subgroup_number,Calculations!AN:AN,0),18),IF(Subgroup_number=Calculations!BR$17,Calculations!BR$6,""))</f>
        <v/>
      </c>
      <c r="R52" s="91" t="str">
        <f>IF(COUNTIF(Calculations!AN:AN,Subgroup_number)=1,INDEX(Calculations!AN:BN,MATCH(Subgroup_number,Calculations!AN:AN,0),19),IF(Subgroup_number=Calculations!BR$17,Calculations!BR$7,""))</f>
        <v/>
      </c>
      <c r="S52" s="144"/>
      <c r="V52" s="144"/>
      <c r="Y52" s="144"/>
    </row>
    <row r="53" spans="6:25" x14ac:dyDescent="0.2">
      <c r="F53" s="73">
        <v>52</v>
      </c>
      <c r="G5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3" s="46" t="str">
        <f>IF(COUNTIF(Calculations!AN:AN,Subgroup_number)=1,INDEX(Calculations!AN:BN,MATCH(Subgroup_number,Calculations!AN:AN,0),5),IF(Subgroup_number=Calculations!BR$17,Calculations!BR$10,""))</f>
        <v/>
      </c>
      <c r="M53" s="40" t="str">
        <f>IF(COUNTIF(Calculations!AN:AN,Subgroup_number)=1,INDEX(Calculations!AN:BN,MATCH(Subgroup_number,Calculations!AN:AN,0),6),IF(Subgroup_number=Calculations!BR$17,Calculations!BR$11,""))</f>
        <v/>
      </c>
      <c r="N53" s="47" t="str">
        <f>IF(COUNTIF(Calculations!AN:AN,Subgroup_number)=1,INDEX(Calculations!AN:BN,MATCH(Subgroup_number,Calculations!AN:AN,0),7),IF(Subgroup_number=Calculations!BR$17,Calculations!BR$12,""))</f>
        <v/>
      </c>
      <c r="O53" s="46" t="str">
        <f>IF(COUNTIF(Calculations!AN:AN,Subgroup_number)=1,INDEX(Calculations!AN:BN,MATCH(Subgroup_number,Calculations!AN:AN,0),9),IF(Subgroup_number=Calculations!BR$17,Calculations!BR$13,""))</f>
        <v/>
      </c>
      <c r="P53" s="46" t="str">
        <f>IF(COUNTIF(Calculations!AN:AN,Subgroup_number)=1,INDEX(Calculations!AN:BN,MATCH(Subgroup_number,Calculations!AN:AN,0),10),IF(Subgroup_number=Calculations!BR$17,Calculations!BR$14,""))</f>
        <v/>
      </c>
      <c r="Q53" s="46" t="str">
        <f>IF(COUNTIF(Calculations!AN:AN,Subgroup_number)=1,INDEX(Calculations!AN:BN,MATCH(Subgroup_number,Calculations!AN:AN,0),18),IF(Subgroup_number=Calculations!BR$17,Calculations!BR$6,""))</f>
        <v/>
      </c>
      <c r="R53" s="91" t="str">
        <f>IF(COUNTIF(Calculations!AN:AN,Subgroup_number)=1,INDEX(Calculations!AN:BN,MATCH(Subgroup_number,Calculations!AN:AN,0),19),IF(Subgroup_number=Calculations!BR$17,Calculations!BR$7,""))</f>
        <v/>
      </c>
      <c r="S53" s="144"/>
      <c r="V53" s="144"/>
      <c r="Y53" s="144"/>
    </row>
    <row r="54" spans="6:25" x14ac:dyDescent="0.2">
      <c r="F54" s="73">
        <v>53</v>
      </c>
      <c r="G5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4" s="46" t="str">
        <f>IF(COUNTIF(Calculations!AN:AN,Subgroup_number)=1,INDEX(Calculations!AN:BN,MATCH(Subgroup_number,Calculations!AN:AN,0),5),IF(Subgroup_number=Calculations!BR$17,Calculations!BR$10,""))</f>
        <v/>
      </c>
      <c r="M54" s="40" t="str">
        <f>IF(COUNTIF(Calculations!AN:AN,Subgroup_number)=1,INDEX(Calculations!AN:BN,MATCH(Subgroup_number,Calculations!AN:AN,0),6),IF(Subgroup_number=Calculations!BR$17,Calculations!BR$11,""))</f>
        <v/>
      </c>
      <c r="N54" s="47" t="str">
        <f>IF(COUNTIF(Calculations!AN:AN,Subgroup_number)=1,INDEX(Calculations!AN:BN,MATCH(Subgroup_number,Calculations!AN:AN,0),7),IF(Subgroup_number=Calculations!BR$17,Calculations!BR$12,""))</f>
        <v/>
      </c>
      <c r="O54" s="46" t="str">
        <f>IF(COUNTIF(Calculations!AN:AN,Subgroup_number)=1,INDEX(Calculations!AN:BN,MATCH(Subgroup_number,Calculations!AN:AN,0),9),IF(Subgroup_number=Calculations!BR$17,Calculations!BR$13,""))</f>
        <v/>
      </c>
      <c r="P54" s="46" t="str">
        <f>IF(COUNTIF(Calculations!AN:AN,Subgroup_number)=1,INDEX(Calculations!AN:BN,MATCH(Subgroup_number,Calculations!AN:AN,0),10),IF(Subgroup_number=Calculations!BR$17,Calculations!BR$14,""))</f>
        <v/>
      </c>
      <c r="Q54" s="46" t="str">
        <f>IF(COUNTIF(Calculations!AN:AN,Subgroup_number)=1,INDEX(Calculations!AN:BN,MATCH(Subgroup_number,Calculations!AN:AN,0),18),IF(Subgroup_number=Calculations!BR$17,Calculations!BR$6,""))</f>
        <v/>
      </c>
      <c r="R54" s="91" t="str">
        <f>IF(COUNTIF(Calculations!AN:AN,Subgroup_number)=1,INDEX(Calculations!AN:BN,MATCH(Subgroup_number,Calculations!AN:AN,0),19),IF(Subgroup_number=Calculations!BR$17,Calculations!BR$7,""))</f>
        <v/>
      </c>
      <c r="S54" s="144"/>
      <c r="V54" s="144"/>
      <c r="Y54" s="144"/>
    </row>
    <row r="55" spans="6:25" x14ac:dyDescent="0.2">
      <c r="F55" s="73">
        <v>54</v>
      </c>
      <c r="G5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5" s="46" t="str">
        <f>IF(COUNTIF(Calculations!AN:AN,Subgroup_number)=1,INDEX(Calculations!AN:BN,MATCH(Subgroup_number,Calculations!AN:AN,0),5),IF(Subgroup_number=Calculations!BR$17,Calculations!BR$10,""))</f>
        <v/>
      </c>
      <c r="M55" s="40" t="str">
        <f>IF(COUNTIF(Calculations!AN:AN,Subgroup_number)=1,INDEX(Calculations!AN:BN,MATCH(Subgroup_number,Calculations!AN:AN,0),6),IF(Subgroup_number=Calculations!BR$17,Calculations!BR$11,""))</f>
        <v/>
      </c>
      <c r="N55" s="47" t="str">
        <f>IF(COUNTIF(Calculations!AN:AN,Subgroup_number)=1,INDEX(Calculations!AN:BN,MATCH(Subgroup_number,Calculations!AN:AN,0),7),IF(Subgroup_number=Calculations!BR$17,Calculations!BR$12,""))</f>
        <v/>
      </c>
      <c r="O55" s="46" t="str">
        <f>IF(COUNTIF(Calculations!AN:AN,Subgroup_number)=1,INDEX(Calculations!AN:BN,MATCH(Subgroup_number,Calculations!AN:AN,0),9),IF(Subgroup_number=Calculations!BR$17,Calculations!BR$13,""))</f>
        <v/>
      </c>
      <c r="P55" s="46" t="str">
        <f>IF(COUNTIF(Calculations!AN:AN,Subgroup_number)=1,INDEX(Calculations!AN:BN,MATCH(Subgroup_number,Calculations!AN:AN,0),10),IF(Subgroup_number=Calculations!BR$17,Calculations!BR$14,""))</f>
        <v/>
      </c>
      <c r="Q55" s="46" t="str">
        <f>IF(COUNTIF(Calculations!AN:AN,Subgroup_number)=1,INDEX(Calculations!AN:BN,MATCH(Subgroup_number,Calculations!AN:AN,0),18),IF(Subgroup_number=Calculations!BR$17,Calculations!BR$6,""))</f>
        <v/>
      </c>
      <c r="R55" s="91" t="str">
        <f>IF(COUNTIF(Calculations!AN:AN,Subgroup_number)=1,INDEX(Calculations!AN:BN,MATCH(Subgroup_number,Calculations!AN:AN,0),19),IF(Subgroup_number=Calculations!BR$17,Calculations!BR$7,""))</f>
        <v/>
      </c>
      <c r="S55" s="144"/>
      <c r="V55" s="144"/>
      <c r="Y55" s="144"/>
    </row>
    <row r="56" spans="6:25" x14ac:dyDescent="0.2">
      <c r="F56" s="73">
        <v>55</v>
      </c>
      <c r="G5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6" s="46" t="str">
        <f>IF(COUNTIF(Calculations!AN:AN,Subgroup_number)=1,INDEX(Calculations!AN:BN,MATCH(Subgroup_number,Calculations!AN:AN,0),5),IF(Subgroup_number=Calculations!BR$17,Calculations!BR$10,""))</f>
        <v/>
      </c>
      <c r="M56" s="40" t="str">
        <f>IF(COUNTIF(Calculations!AN:AN,Subgroup_number)=1,INDEX(Calculations!AN:BN,MATCH(Subgroup_number,Calculations!AN:AN,0),6),IF(Subgroup_number=Calculations!BR$17,Calculations!BR$11,""))</f>
        <v/>
      </c>
      <c r="N56" s="47" t="str">
        <f>IF(COUNTIF(Calculations!AN:AN,Subgroup_number)=1,INDEX(Calculations!AN:BN,MATCH(Subgroup_number,Calculations!AN:AN,0),7),IF(Subgroup_number=Calculations!BR$17,Calculations!BR$12,""))</f>
        <v/>
      </c>
      <c r="O56" s="46" t="str">
        <f>IF(COUNTIF(Calculations!AN:AN,Subgroup_number)=1,INDEX(Calculations!AN:BN,MATCH(Subgroup_number,Calculations!AN:AN,0),9),IF(Subgroup_number=Calculations!BR$17,Calculations!BR$13,""))</f>
        <v/>
      </c>
      <c r="P56" s="46" t="str">
        <f>IF(COUNTIF(Calculations!AN:AN,Subgroup_number)=1,INDEX(Calculations!AN:BN,MATCH(Subgroup_number,Calculations!AN:AN,0),10),IF(Subgroup_number=Calculations!BR$17,Calculations!BR$14,""))</f>
        <v/>
      </c>
      <c r="Q56" s="46" t="str">
        <f>IF(COUNTIF(Calculations!AN:AN,Subgroup_number)=1,INDEX(Calculations!AN:BN,MATCH(Subgroup_number,Calculations!AN:AN,0),18),IF(Subgroup_number=Calculations!BR$17,Calculations!BR$6,""))</f>
        <v/>
      </c>
      <c r="R56" s="91" t="str">
        <f>IF(COUNTIF(Calculations!AN:AN,Subgroup_number)=1,INDEX(Calculations!AN:BN,MATCH(Subgroup_number,Calculations!AN:AN,0),19),IF(Subgroup_number=Calculations!BR$17,Calculations!BR$7,""))</f>
        <v/>
      </c>
      <c r="S56" s="144"/>
      <c r="V56" s="144"/>
      <c r="Y56" s="144"/>
    </row>
    <row r="57" spans="6:25" x14ac:dyDescent="0.2">
      <c r="F57" s="73">
        <v>56</v>
      </c>
      <c r="G5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7" s="46" t="str">
        <f>IF(COUNTIF(Calculations!AN:AN,Subgroup_number)=1,INDEX(Calculations!AN:BN,MATCH(Subgroup_number,Calculations!AN:AN,0),5),IF(Subgroup_number=Calculations!BR$17,Calculations!BR$10,""))</f>
        <v/>
      </c>
      <c r="M57" s="40" t="str">
        <f>IF(COUNTIF(Calculations!AN:AN,Subgroup_number)=1,INDEX(Calculations!AN:BN,MATCH(Subgroup_number,Calculations!AN:AN,0),6),IF(Subgroup_number=Calculations!BR$17,Calculations!BR$11,""))</f>
        <v/>
      </c>
      <c r="N57" s="47" t="str">
        <f>IF(COUNTIF(Calculations!AN:AN,Subgroup_number)=1,INDEX(Calculations!AN:BN,MATCH(Subgroup_number,Calculations!AN:AN,0),7),IF(Subgroup_number=Calculations!BR$17,Calculations!BR$12,""))</f>
        <v/>
      </c>
      <c r="O57" s="46" t="str">
        <f>IF(COUNTIF(Calculations!AN:AN,Subgroup_number)=1,INDEX(Calculations!AN:BN,MATCH(Subgroup_number,Calculations!AN:AN,0),9),IF(Subgroup_number=Calculations!BR$17,Calculations!BR$13,""))</f>
        <v/>
      </c>
      <c r="P57" s="46" t="str">
        <f>IF(COUNTIF(Calculations!AN:AN,Subgroup_number)=1,INDEX(Calculations!AN:BN,MATCH(Subgroup_number,Calculations!AN:AN,0),10),IF(Subgroup_number=Calculations!BR$17,Calculations!BR$14,""))</f>
        <v/>
      </c>
      <c r="Q57" s="46" t="str">
        <f>IF(COUNTIF(Calculations!AN:AN,Subgroup_number)=1,INDEX(Calculations!AN:BN,MATCH(Subgroup_number,Calculations!AN:AN,0),18),IF(Subgroup_number=Calculations!BR$17,Calculations!BR$6,""))</f>
        <v/>
      </c>
      <c r="R57" s="91" t="str">
        <f>IF(COUNTIF(Calculations!AN:AN,Subgroup_number)=1,INDEX(Calculations!AN:BN,MATCH(Subgroup_number,Calculations!AN:AN,0),19),IF(Subgroup_number=Calculations!BR$17,Calculations!BR$7,""))</f>
        <v/>
      </c>
      <c r="S57" s="144"/>
      <c r="V57" s="144"/>
      <c r="Y57" s="144"/>
    </row>
    <row r="58" spans="6:25" x14ac:dyDescent="0.2">
      <c r="F58" s="73">
        <v>57</v>
      </c>
      <c r="G5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8" s="46" t="str">
        <f>IF(COUNTIF(Calculations!AN:AN,Subgroup_number)=1,INDEX(Calculations!AN:BN,MATCH(Subgroup_number,Calculations!AN:AN,0),5),IF(Subgroup_number=Calculations!BR$17,Calculations!BR$10,""))</f>
        <v/>
      </c>
      <c r="M58" s="40" t="str">
        <f>IF(COUNTIF(Calculations!AN:AN,Subgroup_number)=1,INDEX(Calculations!AN:BN,MATCH(Subgroup_number,Calculations!AN:AN,0),6),IF(Subgroup_number=Calculations!BR$17,Calculations!BR$11,""))</f>
        <v/>
      </c>
      <c r="N58" s="47" t="str">
        <f>IF(COUNTIF(Calculations!AN:AN,Subgroup_number)=1,INDEX(Calculations!AN:BN,MATCH(Subgroup_number,Calculations!AN:AN,0),7),IF(Subgroup_number=Calculations!BR$17,Calculations!BR$12,""))</f>
        <v/>
      </c>
      <c r="O58" s="46" t="str">
        <f>IF(COUNTIF(Calculations!AN:AN,Subgroup_number)=1,INDEX(Calculations!AN:BN,MATCH(Subgroup_number,Calculations!AN:AN,0),9),IF(Subgroup_number=Calculations!BR$17,Calculations!BR$13,""))</f>
        <v/>
      </c>
      <c r="P58" s="46" t="str">
        <f>IF(COUNTIF(Calculations!AN:AN,Subgroup_number)=1,INDEX(Calculations!AN:BN,MATCH(Subgroup_number,Calculations!AN:AN,0),10),IF(Subgroup_number=Calculations!BR$17,Calculations!BR$14,""))</f>
        <v/>
      </c>
      <c r="Q58" s="46" t="str">
        <f>IF(COUNTIF(Calculations!AN:AN,Subgroup_number)=1,INDEX(Calculations!AN:BN,MATCH(Subgroup_number,Calculations!AN:AN,0),18),IF(Subgroup_number=Calculations!BR$17,Calculations!BR$6,""))</f>
        <v/>
      </c>
      <c r="R58" s="91" t="str">
        <f>IF(COUNTIF(Calculations!AN:AN,Subgroup_number)=1,INDEX(Calculations!AN:BN,MATCH(Subgroup_number,Calculations!AN:AN,0),19),IF(Subgroup_number=Calculations!BR$17,Calculations!BR$7,""))</f>
        <v/>
      </c>
      <c r="S58" s="144"/>
      <c r="V58" s="144"/>
      <c r="Y58" s="144"/>
    </row>
    <row r="59" spans="6:25" x14ac:dyDescent="0.2">
      <c r="F59" s="73">
        <v>58</v>
      </c>
      <c r="G5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5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5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5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5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59" s="46" t="str">
        <f>IF(COUNTIF(Calculations!AN:AN,Subgroup_number)=1,INDEX(Calculations!AN:BN,MATCH(Subgroup_number,Calculations!AN:AN,0),5),IF(Subgroup_number=Calculations!BR$17,Calculations!BR$10,""))</f>
        <v/>
      </c>
      <c r="M59" s="40" t="str">
        <f>IF(COUNTIF(Calculations!AN:AN,Subgroup_number)=1,INDEX(Calculations!AN:BN,MATCH(Subgroup_number,Calculations!AN:AN,0),6),IF(Subgroup_number=Calculations!BR$17,Calculations!BR$11,""))</f>
        <v/>
      </c>
      <c r="N59" s="47" t="str">
        <f>IF(COUNTIF(Calculations!AN:AN,Subgroup_number)=1,INDEX(Calculations!AN:BN,MATCH(Subgroup_number,Calculations!AN:AN,0),7),IF(Subgroup_number=Calculations!BR$17,Calculations!BR$12,""))</f>
        <v/>
      </c>
      <c r="O59" s="46" t="str">
        <f>IF(COUNTIF(Calculations!AN:AN,Subgroup_number)=1,INDEX(Calculations!AN:BN,MATCH(Subgroup_number,Calculations!AN:AN,0),9),IF(Subgroup_number=Calculations!BR$17,Calculations!BR$13,""))</f>
        <v/>
      </c>
      <c r="P59" s="46" t="str">
        <f>IF(COUNTIF(Calculations!AN:AN,Subgroup_number)=1,INDEX(Calculations!AN:BN,MATCH(Subgroup_number,Calculations!AN:AN,0),10),IF(Subgroup_number=Calculations!BR$17,Calculations!BR$14,""))</f>
        <v/>
      </c>
      <c r="Q59" s="46" t="str">
        <f>IF(COUNTIF(Calculations!AN:AN,Subgroup_number)=1,INDEX(Calculations!AN:BN,MATCH(Subgroup_number,Calculations!AN:AN,0),18),IF(Subgroup_number=Calculations!BR$17,Calculations!BR$6,""))</f>
        <v/>
      </c>
      <c r="R59" s="91" t="str">
        <f>IF(COUNTIF(Calculations!AN:AN,Subgroup_number)=1,INDEX(Calculations!AN:BN,MATCH(Subgroup_number,Calculations!AN:AN,0),19),IF(Subgroup_number=Calculations!BR$17,Calculations!BR$7,""))</f>
        <v/>
      </c>
      <c r="S59" s="144"/>
      <c r="V59" s="144"/>
      <c r="Y59" s="144"/>
    </row>
    <row r="60" spans="6:25" x14ac:dyDescent="0.2">
      <c r="F60" s="73">
        <v>59</v>
      </c>
      <c r="G6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0" s="46" t="str">
        <f>IF(COUNTIF(Calculations!AN:AN,Subgroup_number)=1,INDEX(Calculations!AN:BN,MATCH(Subgroup_number,Calculations!AN:AN,0),5),IF(Subgroup_number=Calculations!BR$17,Calculations!BR$10,""))</f>
        <v/>
      </c>
      <c r="M60" s="40" t="str">
        <f>IF(COUNTIF(Calculations!AN:AN,Subgroup_number)=1,INDEX(Calculations!AN:BN,MATCH(Subgroup_number,Calculations!AN:AN,0),6),IF(Subgroup_number=Calculations!BR$17,Calculations!BR$11,""))</f>
        <v/>
      </c>
      <c r="N60" s="47" t="str">
        <f>IF(COUNTIF(Calculations!AN:AN,Subgroup_number)=1,INDEX(Calculations!AN:BN,MATCH(Subgroup_number,Calculations!AN:AN,0),7),IF(Subgroup_number=Calculations!BR$17,Calculations!BR$12,""))</f>
        <v/>
      </c>
      <c r="O60" s="46" t="str">
        <f>IF(COUNTIF(Calculations!AN:AN,Subgroup_number)=1,INDEX(Calculations!AN:BN,MATCH(Subgroup_number,Calculations!AN:AN,0),9),IF(Subgroup_number=Calculations!BR$17,Calculations!BR$13,""))</f>
        <v/>
      </c>
      <c r="P60" s="46" t="str">
        <f>IF(COUNTIF(Calculations!AN:AN,Subgroup_number)=1,INDEX(Calculations!AN:BN,MATCH(Subgroup_number,Calculations!AN:AN,0),10),IF(Subgroup_number=Calculations!BR$17,Calculations!BR$14,""))</f>
        <v/>
      </c>
      <c r="Q60" s="46" t="str">
        <f>IF(COUNTIF(Calculations!AN:AN,Subgroup_number)=1,INDEX(Calculations!AN:BN,MATCH(Subgroup_number,Calculations!AN:AN,0),18),IF(Subgroup_number=Calculations!BR$17,Calculations!BR$6,""))</f>
        <v/>
      </c>
      <c r="R60" s="91" t="str">
        <f>IF(COUNTIF(Calculations!AN:AN,Subgroup_number)=1,INDEX(Calculations!AN:BN,MATCH(Subgroup_number,Calculations!AN:AN,0),19),IF(Subgroup_number=Calculations!BR$17,Calculations!BR$7,""))</f>
        <v/>
      </c>
      <c r="S60" s="144"/>
      <c r="V60" s="144"/>
      <c r="Y60" s="144"/>
    </row>
    <row r="61" spans="6:25" x14ac:dyDescent="0.2">
      <c r="F61" s="73">
        <v>60</v>
      </c>
      <c r="G6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1" s="46" t="str">
        <f>IF(COUNTIF(Calculations!AN:AN,Subgroup_number)=1,INDEX(Calculations!AN:BN,MATCH(Subgroup_number,Calculations!AN:AN,0),5),IF(Subgroup_number=Calculations!BR$17,Calculations!BR$10,""))</f>
        <v/>
      </c>
      <c r="M61" s="40" t="str">
        <f>IF(COUNTIF(Calculations!AN:AN,Subgroup_number)=1,INDEX(Calculations!AN:BN,MATCH(Subgroup_number,Calculations!AN:AN,0),6),IF(Subgroup_number=Calculations!BR$17,Calculations!BR$11,""))</f>
        <v/>
      </c>
      <c r="N61" s="47" t="str">
        <f>IF(COUNTIF(Calculations!AN:AN,Subgroup_number)=1,INDEX(Calculations!AN:BN,MATCH(Subgroup_number,Calculations!AN:AN,0),7),IF(Subgroup_number=Calculations!BR$17,Calculations!BR$12,""))</f>
        <v/>
      </c>
      <c r="O61" s="46" t="str">
        <f>IF(COUNTIF(Calculations!AN:AN,Subgroup_number)=1,INDEX(Calculations!AN:BN,MATCH(Subgroup_number,Calculations!AN:AN,0),9),IF(Subgroup_number=Calculations!BR$17,Calculations!BR$13,""))</f>
        <v/>
      </c>
      <c r="P61" s="46" t="str">
        <f>IF(COUNTIF(Calculations!AN:AN,Subgroup_number)=1,INDEX(Calculations!AN:BN,MATCH(Subgroup_number,Calculations!AN:AN,0),10),IF(Subgroup_number=Calculations!BR$17,Calculations!BR$14,""))</f>
        <v/>
      </c>
      <c r="Q61" s="46" t="str">
        <f>IF(COUNTIF(Calculations!AN:AN,Subgroup_number)=1,INDEX(Calculations!AN:BN,MATCH(Subgroup_number,Calculations!AN:AN,0),18),IF(Subgroup_number=Calculations!BR$17,Calculations!BR$6,""))</f>
        <v/>
      </c>
      <c r="R61" s="91" t="str">
        <f>IF(COUNTIF(Calculations!AN:AN,Subgroup_number)=1,INDEX(Calculations!AN:BN,MATCH(Subgroup_number,Calculations!AN:AN,0),19),IF(Subgroup_number=Calculations!BR$17,Calculations!BR$7,""))</f>
        <v/>
      </c>
      <c r="S61" s="144"/>
      <c r="V61" s="144"/>
      <c r="Y61" s="144"/>
    </row>
    <row r="62" spans="6:25" x14ac:dyDescent="0.2">
      <c r="F62" s="73">
        <v>61</v>
      </c>
      <c r="G6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2" s="46" t="str">
        <f>IF(COUNTIF(Calculations!AN:AN,Subgroup_number)=1,INDEX(Calculations!AN:BN,MATCH(Subgroup_number,Calculations!AN:AN,0),5),IF(Subgroup_number=Calculations!BR$17,Calculations!BR$10,""))</f>
        <v/>
      </c>
      <c r="M62" s="40" t="str">
        <f>IF(COUNTIF(Calculations!AN:AN,Subgroup_number)=1,INDEX(Calculations!AN:BN,MATCH(Subgroup_number,Calculations!AN:AN,0),6),IF(Subgroup_number=Calculations!BR$17,Calculations!BR$11,""))</f>
        <v/>
      </c>
      <c r="N62" s="47" t="str">
        <f>IF(COUNTIF(Calculations!AN:AN,Subgroup_number)=1,INDEX(Calculations!AN:BN,MATCH(Subgroup_number,Calculations!AN:AN,0),7),IF(Subgroup_number=Calculations!BR$17,Calculations!BR$12,""))</f>
        <v/>
      </c>
      <c r="O62" s="46" t="str">
        <f>IF(COUNTIF(Calculations!AN:AN,Subgroup_number)=1,INDEX(Calculations!AN:BN,MATCH(Subgroup_number,Calculations!AN:AN,0),9),IF(Subgroup_number=Calculations!BR$17,Calculations!BR$13,""))</f>
        <v/>
      </c>
      <c r="P62" s="46" t="str">
        <f>IF(COUNTIF(Calculations!AN:AN,Subgroup_number)=1,INDEX(Calculations!AN:BN,MATCH(Subgroup_number,Calculations!AN:AN,0),10),IF(Subgroup_number=Calculations!BR$17,Calculations!BR$14,""))</f>
        <v/>
      </c>
      <c r="Q62" s="46" t="str">
        <f>IF(COUNTIF(Calculations!AN:AN,Subgroup_number)=1,INDEX(Calculations!AN:BN,MATCH(Subgroup_number,Calculations!AN:AN,0),18),IF(Subgroup_number=Calculations!BR$17,Calculations!BR$6,""))</f>
        <v/>
      </c>
      <c r="R62" s="91" t="str">
        <f>IF(COUNTIF(Calculations!AN:AN,Subgroup_number)=1,INDEX(Calculations!AN:BN,MATCH(Subgroup_number,Calculations!AN:AN,0),19),IF(Subgroup_number=Calculations!BR$17,Calculations!BR$7,""))</f>
        <v/>
      </c>
      <c r="S62" s="144"/>
      <c r="V62" s="144"/>
      <c r="Y62" s="144"/>
    </row>
    <row r="63" spans="6:25" x14ac:dyDescent="0.2">
      <c r="F63" s="73">
        <v>62</v>
      </c>
      <c r="G6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3" s="46" t="str">
        <f>IF(COUNTIF(Calculations!AN:AN,Subgroup_number)=1,INDEX(Calculations!AN:BN,MATCH(Subgroup_number,Calculations!AN:AN,0),5),IF(Subgroup_number=Calculations!BR$17,Calculations!BR$10,""))</f>
        <v/>
      </c>
      <c r="M63" s="40" t="str">
        <f>IF(COUNTIF(Calculations!AN:AN,Subgroup_number)=1,INDEX(Calculations!AN:BN,MATCH(Subgroup_number,Calculations!AN:AN,0),6),IF(Subgroup_number=Calculations!BR$17,Calculations!BR$11,""))</f>
        <v/>
      </c>
      <c r="N63" s="47" t="str">
        <f>IF(COUNTIF(Calculations!AN:AN,Subgroup_number)=1,INDEX(Calculations!AN:BN,MATCH(Subgroup_number,Calculations!AN:AN,0),7),IF(Subgroup_number=Calculations!BR$17,Calculations!BR$12,""))</f>
        <v/>
      </c>
      <c r="O63" s="46" t="str">
        <f>IF(COUNTIF(Calculations!AN:AN,Subgroup_number)=1,INDEX(Calculations!AN:BN,MATCH(Subgroup_number,Calculations!AN:AN,0),9),IF(Subgroup_number=Calculations!BR$17,Calculations!BR$13,""))</f>
        <v/>
      </c>
      <c r="P63" s="46" t="str">
        <f>IF(COUNTIF(Calculations!AN:AN,Subgroup_number)=1,INDEX(Calculations!AN:BN,MATCH(Subgroup_number,Calculations!AN:AN,0),10),IF(Subgroup_number=Calculations!BR$17,Calculations!BR$14,""))</f>
        <v/>
      </c>
      <c r="Q63" s="46" t="str">
        <f>IF(COUNTIF(Calculations!AN:AN,Subgroup_number)=1,INDEX(Calculations!AN:BN,MATCH(Subgroup_number,Calculations!AN:AN,0),18),IF(Subgroup_number=Calculations!BR$17,Calculations!BR$6,""))</f>
        <v/>
      </c>
      <c r="R63" s="91" t="str">
        <f>IF(COUNTIF(Calculations!AN:AN,Subgroup_number)=1,INDEX(Calculations!AN:BN,MATCH(Subgroup_number,Calculations!AN:AN,0),19),IF(Subgroup_number=Calculations!BR$17,Calculations!BR$7,""))</f>
        <v/>
      </c>
      <c r="S63" s="144"/>
      <c r="V63" s="144"/>
      <c r="Y63" s="144"/>
    </row>
    <row r="64" spans="6:25" x14ac:dyDescent="0.2">
      <c r="F64" s="73">
        <v>63</v>
      </c>
      <c r="G6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4" s="46" t="str">
        <f>IF(COUNTIF(Calculations!AN:AN,Subgroup_number)=1,INDEX(Calculations!AN:BN,MATCH(Subgroup_number,Calculations!AN:AN,0),5),IF(Subgroup_number=Calculations!BR$17,Calculations!BR$10,""))</f>
        <v/>
      </c>
      <c r="M64" s="40" t="str">
        <f>IF(COUNTIF(Calculations!AN:AN,Subgroup_number)=1,INDEX(Calculations!AN:BN,MATCH(Subgroup_number,Calculations!AN:AN,0),6),IF(Subgroup_number=Calculations!BR$17,Calculations!BR$11,""))</f>
        <v/>
      </c>
      <c r="N64" s="47" t="str">
        <f>IF(COUNTIF(Calculations!AN:AN,Subgroup_number)=1,INDEX(Calculations!AN:BN,MATCH(Subgroup_number,Calculations!AN:AN,0),7),IF(Subgroup_number=Calculations!BR$17,Calculations!BR$12,""))</f>
        <v/>
      </c>
      <c r="O64" s="46" t="str">
        <f>IF(COUNTIF(Calculations!AN:AN,Subgroup_number)=1,INDEX(Calculations!AN:BN,MATCH(Subgroup_number,Calculations!AN:AN,0),9),IF(Subgroup_number=Calculations!BR$17,Calculations!BR$13,""))</f>
        <v/>
      </c>
      <c r="P64" s="46" t="str">
        <f>IF(COUNTIF(Calculations!AN:AN,Subgroup_number)=1,INDEX(Calculations!AN:BN,MATCH(Subgroup_number,Calculations!AN:AN,0),10),IF(Subgroup_number=Calculations!BR$17,Calculations!BR$14,""))</f>
        <v/>
      </c>
      <c r="Q64" s="46" t="str">
        <f>IF(COUNTIF(Calculations!AN:AN,Subgroup_number)=1,INDEX(Calculations!AN:BN,MATCH(Subgroup_number,Calculations!AN:AN,0),18),IF(Subgroup_number=Calculations!BR$17,Calculations!BR$6,""))</f>
        <v/>
      </c>
      <c r="R64" s="91" t="str">
        <f>IF(COUNTIF(Calculations!AN:AN,Subgroup_number)=1,INDEX(Calculations!AN:BN,MATCH(Subgroup_number,Calculations!AN:AN,0),19),IF(Subgroup_number=Calculations!BR$17,Calculations!BR$7,""))</f>
        <v/>
      </c>
      <c r="S64" s="144"/>
      <c r="V64" s="144"/>
      <c r="Y64" s="144"/>
    </row>
    <row r="65" spans="6:25" x14ac:dyDescent="0.2">
      <c r="F65" s="73">
        <v>64</v>
      </c>
      <c r="G6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5" s="46" t="str">
        <f>IF(COUNTIF(Calculations!AN:AN,Subgroup_number)=1,INDEX(Calculations!AN:BN,MATCH(Subgroup_number,Calculations!AN:AN,0),5),IF(Subgroup_number=Calculations!BR$17,Calculations!BR$10,""))</f>
        <v/>
      </c>
      <c r="M65" s="40" t="str">
        <f>IF(COUNTIF(Calculations!AN:AN,Subgroup_number)=1,INDEX(Calculations!AN:BN,MATCH(Subgroup_number,Calculations!AN:AN,0),6),IF(Subgroup_number=Calculations!BR$17,Calculations!BR$11,""))</f>
        <v/>
      </c>
      <c r="N65" s="47" t="str">
        <f>IF(COUNTIF(Calculations!AN:AN,Subgroup_number)=1,INDEX(Calculations!AN:BN,MATCH(Subgroup_number,Calculations!AN:AN,0),7),IF(Subgroup_number=Calculations!BR$17,Calculations!BR$12,""))</f>
        <v/>
      </c>
      <c r="O65" s="46" t="str">
        <f>IF(COUNTIF(Calculations!AN:AN,Subgroup_number)=1,INDEX(Calculations!AN:BN,MATCH(Subgroup_number,Calculations!AN:AN,0),9),IF(Subgroup_number=Calculations!BR$17,Calculations!BR$13,""))</f>
        <v/>
      </c>
      <c r="P65" s="46" t="str">
        <f>IF(COUNTIF(Calculations!AN:AN,Subgroup_number)=1,INDEX(Calculations!AN:BN,MATCH(Subgroup_number,Calculations!AN:AN,0),10),IF(Subgroup_number=Calculations!BR$17,Calculations!BR$14,""))</f>
        <v/>
      </c>
      <c r="Q65" s="46" t="str">
        <f>IF(COUNTIF(Calculations!AN:AN,Subgroup_number)=1,INDEX(Calculations!AN:BN,MATCH(Subgroup_number,Calculations!AN:AN,0),18),IF(Subgroup_number=Calculations!BR$17,Calculations!BR$6,""))</f>
        <v/>
      </c>
      <c r="R65" s="91" t="str">
        <f>IF(COUNTIF(Calculations!AN:AN,Subgroup_number)=1,INDEX(Calculations!AN:BN,MATCH(Subgroup_number,Calculations!AN:AN,0),19),IF(Subgroup_number=Calculations!BR$17,Calculations!BR$7,""))</f>
        <v/>
      </c>
      <c r="S65" s="144"/>
      <c r="V65" s="144"/>
      <c r="Y65" s="144"/>
    </row>
    <row r="66" spans="6:25" x14ac:dyDescent="0.2">
      <c r="F66" s="73">
        <v>65</v>
      </c>
      <c r="G6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6" s="46" t="str">
        <f>IF(COUNTIF(Calculations!AN:AN,Subgroup_number)=1,INDEX(Calculations!AN:BN,MATCH(Subgroup_number,Calculations!AN:AN,0),5),IF(Subgroup_number=Calculations!BR$17,Calculations!BR$10,""))</f>
        <v/>
      </c>
      <c r="M66" s="40" t="str">
        <f>IF(COUNTIF(Calculations!AN:AN,Subgroup_number)=1,INDEX(Calculations!AN:BN,MATCH(Subgroup_number,Calculations!AN:AN,0),6),IF(Subgroup_number=Calculations!BR$17,Calculations!BR$11,""))</f>
        <v/>
      </c>
      <c r="N66" s="47" t="str">
        <f>IF(COUNTIF(Calculations!AN:AN,Subgroup_number)=1,INDEX(Calculations!AN:BN,MATCH(Subgroup_number,Calculations!AN:AN,0),7),IF(Subgroup_number=Calculations!BR$17,Calculations!BR$12,""))</f>
        <v/>
      </c>
      <c r="O66" s="46" t="str">
        <f>IF(COUNTIF(Calculations!AN:AN,Subgroup_number)=1,INDEX(Calculations!AN:BN,MATCH(Subgroup_number,Calculations!AN:AN,0),9),IF(Subgroup_number=Calculations!BR$17,Calculations!BR$13,""))</f>
        <v/>
      </c>
      <c r="P66" s="46" t="str">
        <f>IF(COUNTIF(Calculations!AN:AN,Subgroup_number)=1,INDEX(Calculations!AN:BN,MATCH(Subgroup_number,Calculations!AN:AN,0),10),IF(Subgroup_number=Calculations!BR$17,Calculations!BR$14,""))</f>
        <v/>
      </c>
      <c r="Q66" s="46" t="str">
        <f>IF(COUNTIF(Calculations!AN:AN,Subgroup_number)=1,INDEX(Calculations!AN:BN,MATCH(Subgroup_number,Calculations!AN:AN,0),18),IF(Subgroup_number=Calculations!BR$17,Calculations!BR$6,""))</f>
        <v/>
      </c>
      <c r="R66" s="91" t="str">
        <f>IF(COUNTIF(Calculations!AN:AN,Subgroup_number)=1,INDEX(Calculations!AN:BN,MATCH(Subgroup_number,Calculations!AN:AN,0),19),IF(Subgroup_number=Calculations!BR$17,Calculations!BR$7,""))</f>
        <v/>
      </c>
      <c r="S66" s="144"/>
      <c r="V66" s="144"/>
      <c r="Y66" s="144"/>
    </row>
    <row r="67" spans="6:25" x14ac:dyDescent="0.2">
      <c r="F67" s="73">
        <v>66</v>
      </c>
      <c r="G6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7" s="46" t="str">
        <f>IF(COUNTIF(Calculations!AN:AN,Subgroup_number)=1,INDEX(Calculations!AN:BN,MATCH(Subgroup_number,Calculations!AN:AN,0),5),IF(Subgroup_number=Calculations!BR$17,Calculations!BR$10,""))</f>
        <v/>
      </c>
      <c r="M67" s="40" t="str">
        <f>IF(COUNTIF(Calculations!AN:AN,Subgroup_number)=1,INDEX(Calculations!AN:BN,MATCH(Subgroup_number,Calculations!AN:AN,0),6),IF(Subgroup_number=Calculations!BR$17,Calculations!BR$11,""))</f>
        <v/>
      </c>
      <c r="N67" s="47" t="str">
        <f>IF(COUNTIF(Calculations!AN:AN,Subgroup_number)=1,INDEX(Calculations!AN:BN,MATCH(Subgroup_number,Calculations!AN:AN,0),7),IF(Subgroup_number=Calculations!BR$17,Calculations!BR$12,""))</f>
        <v/>
      </c>
      <c r="O67" s="46" t="str">
        <f>IF(COUNTIF(Calculations!AN:AN,Subgroup_number)=1,INDEX(Calculations!AN:BN,MATCH(Subgroup_number,Calculations!AN:AN,0),9),IF(Subgroup_number=Calculations!BR$17,Calculations!BR$13,""))</f>
        <v/>
      </c>
      <c r="P67" s="46" t="str">
        <f>IF(COUNTIF(Calculations!AN:AN,Subgroup_number)=1,INDEX(Calculations!AN:BN,MATCH(Subgroup_number,Calculations!AN:AN,0),10),IF(Subgroup_number=Calculations!BR$17,Calculations!BR$14,""))</f>
        <v/>
      </c>
      <c r="Q67" s="46" t="str">
        <f>IF(COUNTIF(Calculations!AN:AN,Subgroup_number)=1,INDEX(Calculations!AN:BN,MATCH(Subgroup_number,Calculations!AN:AN,0),18),IF(Subgroup_number=Calculations!BR$17,Calculations!BR$6,""))</f>
        <v/>
      </c>
      <c r="R67" s="91" t="str">
        <f>IF(COUNTIF(Calculations!AN:AN,Subgroup_number)=1,INDEX(Calculations!AN:BN,MATCH(Subgroup_number,Calculations!AN:AN,0),19),IF(Subgroup_number=Calculations!BR$17,Calculations!BR$7,""))</f>
        <v/>
      </c>
      <c r="S67" s="144"/>
      <c r="V67" s="144"/>
      <c r="Y67" s="144"/>
    </row>
    <row r="68" spans="6:25" x14ac:dyDescent="0.2">
      <c r="F68" s="73">
        <v>67</v>
      </c>
      <c r="G6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8" s="46" t="str">
        <f>IF(COUNTIF(Calculations!AN:AN,Subgroup_number)=1,INDEX(Calculations!AN:BN,MATCH(Subgroup_number,Calculations!AN:AN,0),5),IF(Subgroup_number=Calculations!BR$17,Calculations!BR$10,""))</f>
        <v/>
      </c>
      <c r="M68" s="40" t="str">
        <f>IF(COUNTIF(Calculations!AN:AN,Subgroup_number)=1,INDEX(Calculations!AN:BN,MATCH(Subgroup_number,Calculations!AN:AN,0),6),IF(Subgroup_number=Calculations!BR$17,Calculations!BR$11,""))</f>
        <v/>
      </c>
      <c r="N68" s="47" t="str">
        <f>IF(COUNTIF(Calculations!AN:AN,Subgroup_number)=1,INDEX(Calculations!AN:BN,MATCH(Subgroup_number,Calculations!AN:AN,0),7),IF(Subgroup_number=Calculations!BR$17,Calculations!BR$12,""))</f>
        <v/>
      </c>
      <c r="O68" s="46" t="str">
        <f>IF(COUNTIF(Calculations!AN:AN,Subgroup_number)=1,INDEX(Calculations!AN:BN,MATCH(Subgroup_number,Calculations!AN:AN,0),9),IF(Subgroup_number=Calculations!BR$17,Calculations!BR$13,""))</f>
        <v/>
      </c>
      <c r="P68" s="46" t="str">
        <f>IF(COUNTIF(Calculations!AN:AN,Subgroup_number)=1,INDEX(Calculations!AN:BN,MATCH(Subgroup_number,Calculations!AN:AN,0),10),IF(Subgroup_number=Calculations!BR$17,Calculations!BR$14,""))</f>
        <v/>
      </c>
      <c r="Q68" s="46" t="str">
        <f>IF(COUNTIF(Calculations!AN:AN,Subgroup_number)=1,INDEX(Calculations!AN:BN,MATCH(Subgroup_number,Calculations!AN:AN,0),18),IF(Subgroup_number=Calculations!BR$17,Calculations!BR$6,""))</f>
        <v/>
      </c>
      <c r="R68" s="91" t="str">
        <f>IF(COUNTIF(Calculations!AN:AN,Subgroup_number)=1,INDEX(Calculations!AN:BN,MATCH(Subgroup_number,Calculations!AN:AN,0),19),IF(Subgroup_number=Calculations!BR$17,Calculations!BR$7,""))</f>
        <v/>
      </c>
      <c r="S68" s="144"/>
      <c r="V68" s="144"/>
      <c r="Y68" s="144"/>
    </row>
    <row r="69" spans="6:25" x14ac:dyDescent="0.2">
      <c r="F69" s="73">
        <v>68</v>
      </c>
      <c r="G6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6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6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6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6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69" s="46" t="str">
        <f>IF(COUNTIF(Calculations!AN:AN,Subgroup_number)=1,INDEX(Calculations!AN:BN,MATCH(Subgroup_number,Calculations!AN:AN,0),5),IF(Subgroup_number=Calculations!BR$17,Calculations!BR$10,""))</f>
        <v/>
      </c>
      <c r="M69" s="40" t="str">
        <f>IF(COUNTIF(Calculations!AN:AN,Subgroup_number)=1,INDEX(Calculations!AN:BN,MATCH(Subgroup_number,Calculations!AN:AN,0),6),IF(Subgroup_number=Calculations!BR$17,Calculations!BR$11,""))</f>
        <v/>
      </c>
      <c r="N69" s="47" t="str">
        <f>IF(COUNTIF(Calculations!AN:AN,Subgroup_number)=1,INDEX(Calculations!AN:BN,MATCH(Subgroup_number,Calculations!AN:AN,0),7),IF(Subgroup_number=Calculations!BR$17,Calculations!BR$12,""))</f>
        <v/>
      </c>
      <c r="O69" s="46" t="str">
        <f>IF(COUNTIF(Calculations!AN:AN,Subgroup_number)=1,INDEX(Calculations!AN:BN,MATCH(Subgroup_number,Calculations!AN:AN,0),9),IF(Subgroup_number=Calculations!BR$17,Calculations!BR$13,""))</f>
        <v/>
      </c>
      <c r="P69" s="46" t="str">
        <f>IF(COUNTIF(Calculations!AN:AN,Subgroup_number)=1,INDEX(Calculations!AN:BN,MATCH(Subgroup_number,Calculations!AN:AN,0),10),IF(Subgroup_number=Calculations!BR$17,Calculations!BR$14,""))</f>
        <v/>
      </c>
      <c r="Q69" s="46" t="str">
        <f>IF(COUNTIF(Calculations!AN:AN,Subgroup_number)=1,INDEX(Calculations!AN:BN,MATCH(Subgroup_number,Calculations!AN:AN,0),18),IF(Subgroup_number=Calculations!BR$17,Calculations!BR$6,""))</f>
        <v/>
      </c>
      <c r="R69" s="91" t="str">
        <f>IF(COUNTIF(Calculations!AN:AN,Subgroup_number)=1,INDEX(Calculations!AN:BN,MATCH(Subgroup_number,Calculations!AN:AN,0),19),IF(Subgroup_number=Calculations!BR$17,Calculations!BR$7,""))</f>
        <v/>
      </c>
      <c r="S69" s="144"/>
      <c r="V69" s="144"/>
      <c r="Y69" s="144"/>
    </row>
    <row r="70" spans="6:25" x14ac:dyDescent="0.2">
      <c r="F70" s="73">
        <v>69</v>
      </c>
      <c r="G7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0" s="46" t="str">
        <f>IF(COUNTIF(Calculations!AN:AN,Subgroup_number)=1,INDEX(Calculations!AN:BN,MATCH(Subgroup_number,Calculations!AN:AN,0),5),IF(Subgroup_number=Calculations!BR$17,Calculations!BR$10,""))</f>
        <v/>
      </c>
      <c r="M70" s="40" t="str">
        <f>IF(COUNTIF(Calculations!AN:AN,Subgroup_number)=1,INDEX(Calculations!AN:BN,MATCH(Subgroup_number,Calculations!AN:AN,0),6),IF(Subgroup_number=Calculations!BR$17,Calculations!BR$11,""))</f>
        <v/>
      </c>
      <c r="N70" s="47" t="str">
        <f>IF(COUNTIF(Calculations!AN:AN,Subgroup_number)=1,INDEX(Calculations!AN:BN,MATCH(Subgroup_number,Calculations!AN:AN,0),7),IF(Subgroup_number=Calculations!BR$17,Calculations!BR$12,""))</f>
        <v/>
      </c>
      <c r="O70" s="46" t="str">
        <f>IF(COUNTIF(Calculations!AN:AN,Subgroup_number)=1,INDEX(Calculations!AN:BN,MATCH(Subgroup_number,Calculations!AN:AN,0),9),IF(Subgroup_number=Calculations!BR$17,Calculations!BR$13,""))</f>
        <v/>
      </c>
      <c r="P70" s="46" t="str">
        <f>IF(COUNTIF(Calculations!AN:AN,Subgroup_number)=1,INDEX(Calculations!AN:BN,MATCH(Subgroup_number,Calculations!AN:AN,0),10),IF(Subgroup_number=Calculations!BR$17,Calculations!BR$14,""))</f>
        <v/>
      </c>
      <c r="Q70" s="46" t="str">
        <f>IF(COUNTIF(Calculations!AN:AN,Subgroup_number)=1,INDEX(Calculations!AN:BN,MATCH(Subgroup_number,Calculations!AN:AN,0),18),IF(Subgroup_number=Calculations!BR$17,Calculations!BR$6,""))</f>
        <v/>
      </c>
      <c r="R70" s="91" t="str">
        <f>IF(COUNTIF(Calculations!AN:AN,Subgroup_number)=1,INDEX(Calculations!AN:BN,MATCH(Subgroup_number,Calculations!AN:AN,0),19),IF(Subgroup_number=Calculations!BR$17,Calculations!BR$7,""))</f>
        <v/>
      </c>
      <c r="S70" s="144"/>
      <c r="V70" s="144"/>
      <c r="Y70" s="144"/>
    </row>
    <row r="71" spans="6:25" x14ac:dyDescent="0.2">
      <c r="F71" s="73">
        <v>70</v>
      </c>
      <c r="G7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1" s="46" t="str">
        <f>IF(COUNTIF(Calculations!AN:AN,Subgroup_number)=1,INDEX(Calculations!AN:BN,MATCH(Subgroup_number,Calculations!AN:AN,0),5),IF(Subgroup_number=Calculations!BR$17,Calculations!BR$10,""))</f>
        <v/>
      </c>
      <c r="M71" s="40" t="str">
        <f>IF(COUNTIF(Calculations!AN:AN,Subgroup_number)=1,INDEX(Calculations!AN:BN,MATCH(Subgroup_number,Calculations!AN:AN,0),6),IF(Subgroup_number=Calculations!BR$17,Calculations!BR$11,""))</f>
        <v/>
      </c>
      <c r="N71" s="47" t="str">
        <f>IF(COUNTIF(Calculations!AN:AN,Subgroup_number)=1,INDEX(Calculations!AN:BN,MATCH(Subgroup_number,Calculations!AN:AN,0),7),IF(Subgroup_number=Calculations!BR$17,Calculations!BR$12,""))</f>
        <v/>
      </c>
      <c r="O71" s="46" t="str">
        <f>IF(COUNTIF(Calculations!AN:AN,Subgroup_number)=1,INDEX(Calculations!AN:BN,MATCH(Subgroup_number,Calculations!AN:AN,0),9),IF(Subgroup_number=Calculations!BR$17,Calculations!BR$13,""))</f>
        <v/>
      </c>
      <c r="P71" s="46" t="str">
        <f>IF(COUNTIF(Calculations!AN:AN,Subgroup_number)=1,INDEX(Calculations!AN:BN,MATCH(Subgroup_number,Calculations!AN:AN,0),10),IF(Subgroup_number=Calculations!BR$17,Calculations!BR$14,""))</f>
        <v/>
      </c>
      <c r="Q71" s="46" t="str">
        <f>IF(COUNTIF(Calculations!AN:AN,Subgroup_number)=1,INDEX(Calculations!AN:BN,MATCH(Subgroup_number,Calculations!AN:AN,0),18),IF(Subgroup_number=Calculations!BR$17,Calculations!BR$6,""))</f>
        <v/>
      </c>
      <c r="R71" s="91" t="str">
        <f>IF(COUNTIF(Calculations!AN:AN,Subgroup_number)=1,INDEX(Calculations!AN:BN,MATCH(Subgroup_number,Calculations!AN:AN,0),19),IF(Subgroup_number=Calculations!BR$17,Calculations!BR$7,""))</f>
        <v/>
      </c>
      <c r="S71" s="144"/>
      <c r="V71" s="144"/>
      <c r="Y71" s="144"/>
    </row>
    <row r="72" spans="6:25" x14ac:dyDescent="0.2">
      <c r="F72" s="73">
        <v>71</v>
      </c>
      <c r="G7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2" s="46" t="str">
        <f>IF(COUNTIF(Calculations!AN:AN,Subgroup_number)=1,INDEX(Calculations!AN:BN,MATCH(Subgroup_number,Calculations!AN:AN,0),5),IF(Subgroup_number=Calculations!BR$17,Calculations!BR$10,""))</f>
        <v/>
      </c>
      <c r="M72" s="40" t="str">
        <f>IF(COUNTIF(Calculations!AN:AN,Subgroup_number)=1,INDEX(Calculations!AN:BN,MATCH(Subgroup_number,Calculations!AN:AN,0),6),IF(Subgroup_number=Calculations!BR$17,Calculations!BR$11,""))</f>
        <v/>
      </c>
      <c r="N72" s="47" t="str">
        <f>IF(COUNTIF(Calculations!AN:AN,Subgroup_number)=1,INDEX(Calculations!AN:BN,MATCH(Subgroup_number,Calculations!AN:AN,0),7),IF(Subgroup_number=Calculations!BR$17,Calculations!BR$12,""))</f>
        <v/>
      </c>
      <c r="O72" s="46" t="str">
        <f>IF(COUNTIF(Calculations!AN:AN,Subgroup_number)=1,INDEX(Calculations!AN:BN,MATCH(Subgroup_number,Calculations!AN:AN,0),9),IF(Subgroup_number=Calculations!BR$17,Calculations!BR$13,""))</f>
        <v/>
      </c>
      <c r="P72" s="46" t="str">
        <f>IF(COUNTIF(Calculations!AN:AN,Subgroup_number)=1,INDEX(Calculations!AN:BN,MATCH(Subgroup_number,Calculations!AN:AN,0),10),IF(Subgroup_number=Calculations!BR$17,Calculations!BR$14,""))</f>
        <v/>
      </c>
      <c r="Q72" s="46" t="str">
        <f>IF(COUNTIF(Calculations!AN:AN,Subgroup_number)=1,INDEX(Calculations!AN:BN,MATCH(Subgroup_number,Calculations!AN:AN,0),18),IF(Subgroup_number=Calculations!BR$17,Calculations!BR$6,""))</f>
        <v/>
      </c>
      <c r="R72" s="91" t="str">
        <f>IF(COUNTIF(Calculations!AN:AN,Subgroup_number)=1,INDEX(Calculations!AN:BN,MATCH(Subgroup_number,Calculations!AN:AN,0),19),IF(Subgroup_number=Calculations!BR$17,Calculations!BR$7,""))</f>
        <v/>
      </c>
      <c r="S72" s="144"/>
      <c r="V72" s="144"/>
      <c r="Y72" s="144"/>
    </row>
    <row r="73" spans="6:25" x14ac:dyDescent="0.2">
      <c r="F73" s="73">
        <v>72</v>
      </c>
      <c r="G7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3" s="46" t="str">
        <f>IF(COUNTIF(Calculations!AN:AN,Subgroup_number)=1,INDEX(Calculations!AN:BN,MATCH(Subgroup_number,Calculations!AN:AN,0),5),IF(Subgroup_number=Calculations!BR$17,Calculations!BR$10,""))</f>
        <v/>
      </c>
      <c r="M73" s="40" t="str">
        <f>IF(COUNTIF(Calculations!AN:AN,Subgroup_number)=1,INDEX(Calculations!AN:BN,MATCH(Subgroup_number,Calculations!AN:AN,0),6),IF(Subgroup_number=Calculations!BR$17,Calculations!BR$11,""))</f>
        <v/>
      </c>
      <c r="N73" s="47" t="str">
        <f>IF(COUNTIF(Calculations!AN:AN,Subgroup_number)=1,INDEX(Calculations!AN:BN,MATCH(Subgroup_number,Calculations!AN:AN,0),7),IF(Subgroup_number=Calculations!BR$17,Calculations!BR$12,""))</f>
        <v/>
      </c>
      <c r="O73" s="46" t="str">
        <f>IF(COUNTIF(Calculations!AN:AN,Subgroup_number)=1,INDEX(Calculations!AN:BN,MATCH(Subgroup_number,Calculations!AN:AN,0),9),IF(Subgroup_number=Calculations!BR$17,Calculations!BR$13,""))</f>
        <v/>
      </c>
      <c r="P73" s="46" t="str">
        <f>IF(COUNTIF(Calculations!AN:AN,Subgroup_number)=1,INDEX(Calculations!AN:BN,MATCH(Subgroup_number,Calculations!AN:AN,0),10),IF(Subgroup_number=Calculations!BR$17,Calculations!BR$14,""))</f>
        <v/>
      </c>
      <c r="Q73" s="46" t="str">
        <f>IF(COUNTIF(Calculations!AN:AN,Subgroup_number)=1,INDEX(Calculations!AN:BN,MATCH(Subgroup_number,Calculations!AN:AN,0),18),IF(Subgroup_number=Calculations!BR$17,Calculations!BR$6,""))</f>
        <v/>
      </c>
      <c r="R73" s="91" t="str">
        <f>IF(COUNTIF(Calculations!AN:AN,Subgroup_number)=1,INDEX(Calculations!AN:BN,MATCH(Subgroup_number,Calculations!AN:AN,0),19),IF(Subgroup_number=Calculations!BR$17,Calculations!BR$7,""))</f>
        <v/>
      </c>
      <c r="S73" s="144"/>
      <c r="V73" s="144"/>
      <c r="Y73" s="144"/>
    </row>
    <row r="74" spans="6:25" x14ac:dyDescent="0.2">
      <c r="F74" s="73">
        <v>73</v>
      </c>
      <c r="G7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4" s="46" t="str">
        <f>IF(COUNTIF(Calculations!AN:AN,Subgroup_number)=1,INDEX(Calculations!AN:BN,MATCH(Subgroup_number,Calculations!AN:AN,0),5),IF(Subgroup_number=Calculations!BR$17,Calculations!BR$10,""))</f>
        <v/>
      </c>
      <c r="M74" s="40" t="str">
        <f>IF(COUNTIF(Calculations!AN:AN,Subgroup_number)=1,INDEX(Calculations!AN:BN,MATCH(Subgroup_number,Calculations!AN:AN,0),6),IF(Subgroup_number=Calculations!BR$17,Calculations!BR$11,""))</f>
        <v/>
      </c>
      <c r="N74" s="47" t="str">
        <f>IF(COUNTIF(Calculations!AN:AN,Subgroup_number)=1,INDEX(Calculations!AN:BN,MATCH(Subgroup_number,Calculations!AN:AN,0),7),IF(Subgroup_number=Calculations!BR$17,Calculations!BR$12,""))</f>
        <v/>
      </c>
      <c r="O74" s="46" t="str">
        <f>IF(COUNTIF(Calculations!AN:AN,Subgroup_number)=1,INDEX(Calculations!AN:BN,MATCH(Subgroup_number,Calculations!AN:AN,0),9),IF(Subgroup_number=Calculations!BR$17,Calculations!BR$13,""))</f>
        <v/>
      </c>
      <c r="P74" s="46" t="str">
        <f>IF(COUNTIF(Calculations!AN:AN,Subgroup_number)=1,INDEX(Calculations!AN:BN,MATCH(Subgroup_number,Calculations!AN:AN,0),10),IF(Subgroup_number=Calculations!BR$17,Calculations!BR$14,""))</f>
        <v/>
      </c>
      <c r="Q74" s="46" t="str">
        <f>IF(COUNTIF(Calculations!AN:AN,Subgroup_number)=1,INDEX(Calculations!AN:BN,MATCH(Subgroup_number,Calculations!AN:AN,0),18),IF(Subgroup_number=Calculations!BR$17,Calculations!BR$6,""))</f>
        <v/>
      </c>
      <c r="R74" s="91" t="str">
        <f>IF(COUNTIF(Calculations!AN:AN,Subgroup_number)=1,INDEX(Calculations!AN:BN,MATCH(Subgroup_number,Calculations!AN:AN,0),19),IF(Subgroup_number=Calculations!BR$17,Calculations!BR$7,""))</f>
        <v/>
      </c>
      <c r="S74" s="144"/>
      <c r="V74" s="144"/>
      <c r="Y74" s="144"/>
    </row>
    <row r="75" spans="6:25" x14ac:dyDescent="0.2">
      <c r="F75" s="73">
        <v>74</v>
      </c>
      <c r="G7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5" s="46" t="str">
        <f>IF(COUNTIF(Calculations!AN:AN,Subgroup_number)=1,INDEX(Calculations!AN:BN,MATCH(Subgroup_number,Calculations!AN:AN,0),5),IF(Subgroup_number=Calculations!BR$17,Calculations!BR$10,""))</f>
        <v/>
      </c>
      <c r="M75" s="40" t="str">
        <f>IF(COUNTIF(Calculations!AN:AN,Subgroup_number)=1,INDEX(Calculations!AN:BN,MATCH(Subgroup_number,Calculations!AN:AN,0),6),IF(Subgroup_number=Calculations!BR$17,Calculations!BR$11,""))</f>
        <v/>
      </c>
      <c r="N75" s="47" t="str">
        <f>IF(COUNTIF(Calculations!AN:AN,Subgroup_number)=1,INDEX(Calculations!AN:BN,MATCH(Subgroup_number,Calculations!AN:AN,0),7),IF(Subgroup_number=Calculations!BR$17,Calculations!BR$12,""))</f>
        <v/>
      </c>
      <c r="O75" s="46" t="str">
        <f>IF(COUNTIF(Calculations!AN:AN,Subgroup_number)=1,INDEX(Calculations!AN:BN,MATCH(Subgroup_number,Calculations!AN:AN,0),9),IF(Subgroup_number=Calculations!BR$17,Calculations!BR$13,""))</f>
        <v/>
      </c>
      <c r="P75" s="46" t="str">
        <f>IF(COUNTIF(Calculations!AN:AN,Subgroup_number)=1,INDEX(Calculations!AN:BN,MATCH(Subgroup_number,Calculations!AN:AN,0),10),IF(Subgroup_number=Calculations!BR$17,Calculations!BR$14,""))</f>
        <v/>
      </c>
      <c r="Q75" s="46" t="str">
        <f>IF(COUNTIF(Calculations!AN:AN,Subgroup_number)=1,INDEX(Calculations!AN:BN,MATCH(Subgroup_number,Calculations!AN:AN,0),18),IF(Subgroup_number=Calculations!BR$17,Calculations!BR$6,""))</f>
        <v/>
      </c>
      <c r="R75" s="91" t="str">
        <f>IF(COUNTIF(Calculations!AN:AN,Subgroup_number)=1,INDEX(Calculations!AN:BN,MATCH(Subgroup_number,Calculations!AN:AN,0),19),IF(Subgroup_number=Calculations!BR$17,Calculations!BR$7,""))</f>
        <v/>
      </c>
      <c r="S75" s="144"/>
      <c r="V75" s="144"/>
      <c r="Y75" s="144"/>
    </row>
    <row r="76" spans="6:25" x14ac:dyDescent="0.2">
      <c r="F76" s="73">
        <v>75</v>
      </c>
      <c r="G7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6" s="46" t="str">
        <f>IF(COUNTIF(Calculations!AN:AN,Subgroup_number)=1,INDEX(Calculations!AN:BN,MATCH(Subgroup_number,Calculations!AN:AN,0),5),IF(Subgroup_number=Calculations!BR$17,Calculations!BR$10,""))</f>
        <v/>
      </c>
      <c r="M76" s="40" t="str">
        <f>IF(COUNTIF(Calculations!AN:AN,Subgroup_number)=1,INDEX(Calculations!AN:BN,MATCH(Subgroup_number,Calculations!AN:AN,0),6),IF(Subgroup_number=Calculations!BR$17,Calculations!BR$11,""))</f>
        <v/>
      </c>
      <c r="N76" s="47" t="str">
        <f>IF(COUNTIF(Calculations!AN:AN,Subgroup_number)=1,INDEX(Calculations!AN:BN,MATCH(Subgroup_number,Calculations!AN:AN,0),7),IF(Subgroup_number=Calculations!BR$17,Calculations!BR$12,""))</f>
        <v/>
      </c>
      <c r="O76" s="46" t="str">
        <f>IF(COUNTIF(Calculations!AN:AN,Subgroup_number)=1,INDEX(Calculations!AN:BN,MATCH(Subgroup_number,Calculations!AN:AN,0),9),IF(Subgroup_number=Calculations!BR$17,Calculations!BR$13,""))</f>
        <v/>
      </c>
      <c r="P76" s="46" t="str">
        <f>IF(COUNTIF(Calculations!AN:AN,Subgroup_number)=1,INDEX(Calculations!AN:BN,MATCH(Subgroup_number,Calculations!AN:AN,0),10),IF(Subgroup_number=Calculations!BR$17,Calculations!BR$14,""))</f>
        <v/>
      </c>
      <c r="Q76" s="46" t="str">
        <f>IF(COUNTIF(Calculations!AN:AN,Subgroup_number)=1,INDEX(Calculations!AN:BN,MATCH(Subgroup_number,Calculations!AN:AN,0),18),IF(Subgroup_number=Calculations!BR$17,Calculations!BR$6,""))</f>
        <v/>
      </c>
      <c r="R76" s="91" t="str">
        <f>IF(COUNTIF(Calculations!AN:AN,Subgroup_number)=1,INDEX(Calculations!AN:BN,MATCH(Subgroup_number,Calculations!AN:AN,0),19),IF(Subgroup_number=Calculations!BR$17,Calculations!BR$7,""))</f>
        <v/>
      </c>
      <c r="S76" s="144"/>
      <c r="V76" s="144"/>
      <c r="Y76" s="144"/>
    </row>
    <row r="77" spans="6:25" x14ac:dyDescent="0.2">
      <c r="F77" s="73">
        <v>76</v>
      </c>
      <c r="G7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7" s="46" t="str">
        <f>IF(COUNTIF(Calculations!AN:AN,Subgroup_number)=1,INDEX(Calculations!AN:BN,MATCH(Subgroup_number,Calculations!AN:AN,0),5),IF(Subgroup_number=Calculations!BR$17,Calculations!BR$10,""))</f>
        <v/>
      </c>
      <c r="M77" s="40" t="str">
        <f>IF(COUNTIF(Calculations!AN:AN,Subgroup_number)=1,INDEX(Calculations!AN:BN,MATCH(Subgroup_number,Calculations!AN:AN,0),6),IF(Subgroup_number=Calculations!BR$17,Calculations!BR$11,""))</f>
        <v/>
      </c>
      <c r="N77" s="47" t="str">
        <f>IF(COUNTIF(Calculations!AN:AN,Subgroup_number)=1,INDEX(Calculations!AN:BN,MATCH(Subgroup_number,Calculations!AN:AN,0),7),IF(Subgroup_number=Calculations!BR$17,Calculations!BR$12,""))</f>
        <v/>
      </c>
      <c r="O77" s="46" t="str">
        <f>IF(COUNTIF(Calculations!AN:AN,Subgroup_number)=1,INDEX(Calculations!AN:BN,MATCH(Subgroup_number,Calculations!AN:AN,0),9),IF(Subgroup_number=Calculations!BR$17,Calculations!BR$13,""))</f>
        <v/>
      </c>
      <c r="P77" s="46" t="str">
        <f>IF(COUNTIF(Calculations!AN:AN,Subgroup_number)=1,INDEX(Calculations!AN:BN,MATCH(Subgroup_number,Calculations!AN:AN,0),10),IF(Subgroup_number=Calculations!BR$17,Calculations!BR$14,""))</f>
        <v/>
      </c>
      <c r="Q77" s="46" t="str">
        <f>IF(COUNTIF(Calculations!AN:AN,Subgroup_number)=1,INDEX(Calculations!AN:BN,MATCH(Subgroup_number,Calculations!AN:AN,0),18),IF(Subgroup_number=Calculations!BR$17,Calculations!BR$6,""))</f>
        <v/>
      </c>
      <c r="R77" s="91" t="str">
        <f>IF(COUNTIF(Calculations!AN:AN,Subgroup_number)=1,INDEX(Calculations!AN:BN,MATCH(Subgroup_number,Calculations!AN:AN,0),19),IF(Subgroup_number=Calculations!BR$17,Calculations!BR$7,""))</f>
        <v/>
      </c>
      <c r="S77" s="144"/>
      <c r="V77" s="144"/>
      <c r="Y77" s="144"/>
    </row>
    <row r="78" spans="6:25" x14ac:dyDescent="0.2">
      <c r="F78" s="73">
        <v>77</v>
      </c>
      <c r="G7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8" s="46" t="str">
        <f>IF(COUNTIF(Calculations!AN:AN,Subgroup_number)=1,INDEX(Calculations!AN:BN,MATCH(Subgroup_number,Calculations!AN:AN,0),5),IF(Subgroup_number=Calculations!BR$17,Calculations!BR$10,""))</f>
        <v/>
      </c>
      <c r="M78" s="40" t="str">
        <f>IF(COUNTIF(Calculations!AN:AN,Subgroup_number)=1,INDEX(Calculations!AN:BN,MATCH(Subgroup_number,Calculations!AN:AN,0),6),IF(Subgroup_number=Calculations!BR$17,Calculations!BR$11,""))</f>
        <v/>
      </c>
      <c r="N78" s="47" t="str">
        <f>IF(COUNTIF(Calculations!AN:AN,Subgroup_number)=1,INDEX(Calculations!AN:BN,MATCH(Subgroup_number,Calculations!AN:AN,0),7),IF(Subgroup_number=Calculations!BR$17,Calculations!BR$12,""))</f>
        <v/>
      </c>
      <c r="O78" s="46" t="str">
        <f>IF(COUNTIF(Calculations!AN:AN,Subgroup_number)=1,INDEX(Calculations!AN:BN,MATCH(Subgroup_number,Calculations!AN:AN,0),9),IF(Subgroup_number=Calculations!BR$17,Calculations!BR$13,""))</f>
        <v/>
      </c>
      <c r="P78" s="46" t="str">
        <f>IF(COUNTIF(Calculations!AN:AN,Subgroup_number)=1,INDEX(Calculations!AN:BN,MATCH(Subgroup_number,Calculations!AN:AN,0),10),IF(Subgroup_number=Calculations!BR$17,Calculations!BR$14,""))</f>
        <v/>
      </c>
      <c r="Q78" s="46" t="str">
        <f>IF(COUNTIF(Calculations!AN:AN,Subgroup_number)=1,INDEX(Calculations!AN:BN,MATCH(Subgroup_number,Calculations!AN:AN,0),18),IF(Subgroup_number=Calculations!BR$17,Calculations!BR$6,""))</f>
        <v/>
      </c>
      <c r="R78" s="91" t="str">
        <f>IF(COUNTIF(Calculations!AN:AN,Subgroup_number)=1,INDEX(Calculations!AN:BN,MATCH(Subgroup_number,Calculations!AN:AN,0),19),IF(Subgroup_number=Calculations!BR$17,Calculations!BR$7,""))</f>
        <v/>
      </c>
      <c r="S78" s="144"/>
      <c r="V78" s="144"/>
      <c r="Y78" s="144"/>
    </row>
    <row r="79" spans="6:25" x14ac:dyDescent="0.2">
      <c r="F79" s="73">
        <v>78</v>
      </c>
      <c r="G7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7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7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7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7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79" s="46" t="str">
        <f>IF(COUNTIF(Calculations!AN:AN,Subgroup_number)=1,INDEX(Calculations!AN:BN,MATCH(Subgroup_number,Calculations!AN:AN,0),5),IF(Subgroup_number=Calculations!BR$17,Calculations!BR$10,""))</f>
        <v/>
      </c>
      <c r="M79" s="40" t="str">
        <f>IF(COUNTIF(Calculations!AN:AN,Subgroup_number)=1,INDEX(Calculations!AN:BN,MATCH(Subgroup_number,Calculations!AN:AN,0),6),IF(Subgroup_number=Calculations!BR$17,Calculations!BR$11,""))</f>
        <v/>
      </c>
      <c r="N79" s="47" t="str">
        <f>IF(COUNTIF(Calculations!AN:AN,Subgroup_number)=1,INDEX(Calculations!AN:BN,MATCH(Subgroup_number,Calculations!AN:AN,0),7),IF(Subgroup_number=Calculations!BR$17,Calculations!BR$12,""))</f>
        <v/>
      </c>
      <c r="O79" s="46" t="str">
        <f>IF(COUNTIF(Calculations!AN:AN,Subgroup_number)=1,INDEX(Calculations!AN:BN,MATCH(Subgroup_number,Calculations!AN:AN,0),9),IF(Subgroup_number=Calculations!BR$17,Calculations!BR$13,""))</f>
        <v/>
      </c>
      <c r="P79" s="46" t="str">
        <f>IF(COUNTIF(Calculations!AN:AN,Subgroup_number)=1,INDEX(Calculations!AN:BN,MATCH(Subgroup_number,Calculations!AN:AN,0),10),IF(Subgroup_number=Calculations!BR$17,Calculations!BR$14,""))</f>
        <v/>
      </c>
      <c r="Q79" s="46" t="str">
        <f>IF(COUNTIF(Calculations!AN:AN,Subgroup_number)=1,INDEX(Calculations!AN:BN,MATCH(Subgroup_number,Calculations!AN:AN,0),18),IF(Subgroup_number=Calculations!BR$17,Calculations!BR$6,""))</f>
        <v/>
      </c>
      <c r="R79" s="91" t="str">
        <f>IF(COUNTIF(Calculations!AN:AN,Subgroup_number)=1,INDEX(Calculations!AN:BN,MATCH(Subgroup_number,Calculations!AN:AN,0),19),IF(Subgroup_number=Calculations!BR$17,Calculations!BR$7,""))</f>
        <v/>
      </c>
      <c r="S79" s="144"/>
      <c r="V79" s="144"/>
      <c r="Y79" s="144"/>
    </row>
    <row r="80" spans="6:25" x14ac:dyDescent="0.2">
      <c r="F80" s="73">
        <v>79</v>
      </c>
      <c r="G8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0" s="46" t="str">
        <f>IF(COUNTIF(Calculations!AN:AN,Subgroup_number)=1,INDEX(Calculations!AN:BN,MATCH(Subgroup_number,Calculations!AN:AN,0),5),IF(Subgroup_number=Calculations!BR$17,Calculations!BR$10,""))</f>
        <v/>
      </c>
      <c r="M80" s="40" t="str">
        <f>IF(COUNTIF(Calculations!AN:AN,Subgroup_number)=1,INDEX(Calculations!AN:BN,MATCH(Subgroup_number,Calculations!AN:AN,0),6),IF(Subgroup_number=Calculations!BR$17,Calculations!BR$11,""))</f>
        <v/>
      </c>
      <c r="N80" s="47" t="str">
        <f>IF(COUNTIF(Calculations!AN:AN,Subgroup_number)=1,INDEX(Calculations!AN:BN,MATCH(Subgroup_number,Calculations!AN:AN,0),7),IF(Subgroup_number=Calculations!BR$17,Calculations!BR$12,""))</f>
        <v/>
      </c>
      <c r="O80" s="46" t="str">
        <f>IF(COUNTIF(Calculations!AN:AN,Subgroup_number)=1,INDEX(Calculations!AN:BN,MATCH(Subgroup_number,Calculations!AN:AN,0),9),IF(Subgroup_number=Calculations!BR$17,Calculations!BR$13,""))</f>
        <v/>
      </c>
      <c r="P80" s="46" t="str">
        <f>IF(COUNTIF(Calculations!AN:AN,Subgroup_number)=1,INDEX(Calculations!AN:BN,MATCH(Subgroup_number,Calculations!AN:AN,0),10),IF(Subgroup_number=Calculations!BR$17,Calculations!BR$14,""))</f>
        <v/>
      </c>
      <c r="Q80" s="46" t="str">
        <f>IF(COUNTIF(Calculations!AN:AN,Subgroup_number)=1,INDEX(Calculations!AN:BN,MATCH(Subgroup_number,Calculations!AN:AN,0),18),IF(Subgroup_number=Calculations!BR$17,Calculations!BR$6,""))</f>
        <v/>
      </c>
      <c r="R80" s="91" t="str">
        <f>IF(COUNTIF(Calculations!AN:AN,Subgroup_number)=1,INDEX(Calculations!AN:BN,MATCH(Subgroup_number,Calculations!AN:AN,0),19),IF(Subgroup_number=Calculations!BR$17,Calculations!BR$7,""))</f>
        <v/>
      </c>
      <c r="S80" s="144"/>
      <c r="V80" s="144"/>
      <c r="Y80" s="144"/>
    </row>
    <row r="81" spans="6:25" x14ac:dyDescent="0.2">
      <c r="F81" s="73">
        <v>80</v>
      </c>
      <c r="G8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1" s="46" t="str">
        <f>IF(COUNTIF(Calculations!AN:AN,Subgroup_number)=1,INDEX(Calculations!AN:BN,MATCH(Subgroup_number,Calculations!AN:AN,0),5),IF(Subgroup_number=Calculations!BR$17,Calculations!BR$10,""))</f>
        <v/>
      </c>
      <c r="M81" s="40" t="str">
        <f>IF(COUNTIF(Calculations!AN:AN,Subgroup_number)=1,INDEX(Calculations!AN:BN,MATCH(Subgroup_number,Calculations!AN:AN,0),6),IF(Subgroup_number=Calculations!BR$17,Calculations!BR$11,""))</f>
        <v/>
      </c>
      <c r="N81" s="47" t="str">
        <f>IF(COUNTIF(Calculations!AN:AN,Subgroup_number)=1,INDEX(Calculations!AN:BN,MATCH(Subgroup_number,Calculations!AN:AN,0),7),IF(Subgroup_number=Calculations!BR$17,Calculations!BR$12,""))</f>
        <v/>
      </c>
      <c r="O81" s="46" t="str">
        <f>IF(COUNTIF(Calculations!AN:AN,Subgroup_number)=1,INDEX(Calculations!AN:BN,MATCH(Subgroup_number,Calculations!AN:AN,0),9),IF(Subgroup_number=Calculations!BR$17,Calculations!BR$13,""))</f>
        <v/>
      </c>
      <c r="P81" s="46" t="str">
        <f>IF(COUNTIF(Calculations!AN:AN,Subgroup_number)=1,INDEX(Calculations!AN:BN,MATCH(Subgroup_number,Calculations!AN:AN,0),10),IF(Subgroup_number=Calculations!BR$17,Calculations!BR$14,""))</f>
        <v/>
      </c>
      <c r="Q81" s="46" t="str">
        <f>IF(COUNTIF(Calculations!AN:AN,Subgroup_number)=1,INDEX(Calculations!AN:BN,MATCH(Subgroup_number,Calculations!AN:AN,0),18),IF(Subgroup_number=Calculations!BR$17,Calculations!BR$6,""))</f>
        <v/>
      </c>
      <c r="R81" s="91" t="str">
        <f>IF(COUNTIF(Calculations!AN:AN,Subgroup_number)=1,INDEX(Calculations!AN:BN,MATCH(Subgroup_number,Calculations!AN:AN,0),19),IF(Subgroup_number=Calculations!BR$17,Calculations!BR$7,""))</f>
        <v/>
      </c>
      <c r="S81" s="144"/>
      <c r="V81" s="144"/>
      <c r="Y81" s="144"/>
    </row>
    <row r="82" spans="6:25" x14ac:dyDescent="0.2">
      <c r="F82" s="73">
        <v>81</v>
      </c>
      <c r="G8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2" s="46" t="str">
        <f>IF(COUNTIF(Calculations!AN:AN,Subgroup_number)=1,INDEX(Calculations!AN:BN,MATCH(Subgroup_number,Calculations!AN:AN,0),5),IF(Subgroup_number=Calculations!BR$17,Calculations!BR$10,""))</f>
        <v/>
      </c>
      <c r="M82" s="40" t="str">
        <f>IF(COUNTIF(Calculations!AN:AN,Subgroup_number)=1,INDEX(Calculations!AN:BN,MATCH(Subgroup_number,Calculations!AN:AN,0),6),IF(Subgroup_number=Calculations!BR$17,Calculations!BR$11,""))</f>
        <v/>
      </c>
      <c r="N82" s="47" t="str">
        <f>IF(COUNTIF(Calculations!AN:AN,Subgroup_number)=1,INDEX(Calculations!AN:BN,MATCH(Subgroup_number,Calculations!AN:AN,0),7),IF(Subgroup_number=Calculations!BR$17,Calculations!BR$12,""))</f>
        <v/>
      </c>
      <c r="O82" s="46" t="str">
        <f>IF(COUNTIF(Calculations!AN:AN,Subgroup_number)=1,INDEX(Calculations!AN:BN,MATCH(Subgroup_number,Calculations!AN:AN,0),9),IF(Subgroup_number=Calculations!BR$17,Calculations!BR$13,""))</f>
        <v/>
      </c>
      <c r="P82" s="46" t="str">
        <f>IF(COUNTIF(Calculations!AN:AN,Subgroup_number)=1,INDEX(Calculations!AN:BN,MATCH(Subgroup_number,Calculations!AN:AN,0),10),IF(Subgroup_number=Calculations!BR$17,Calculations!BR$14,""))</f>
        <v/>
      </c>
      <c r="Q82" s="46" t="str">
        <f>IF(COUNTIF(Calculations!AN:AN,Subgroup_number)=1,INDEX(Calculations!AN:BN,MATCH(Subgroup_number,Calculations!AN:AN,0),18),IF(Subgroup_number=Calculations!BR$17,Calculations!BR$6,""))</f>
        <v/>
      </c>
      <c r="R82" s="91" t="str">
        <f>IF(COUNTIF(Calculations!AN:AN,Subgroup_number)=1,INDEX(Calculations!AN:BN,MATCH(Subgroup_number,Calculations!AN:AN,0),19),IF(Subgroup_number=Calculations!BR$17,Calculations!BR$7,""))</f>
        <v/>
      </c>
      <c r="S82" s="144"/>
      <c r="V82" s="144"/>
      <c r="Y82" s="144"/>
    </row>
    <row r="83" spans="6:25" x14ac:dyDescent="0.2">
      <c r="F83" s="73">
        <v>82</v>
      </c>
      <c r="G8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3" s="46" t="str">
        <f>IF(COUNTIF(Calculations!AN:AN,Subgroup_number)=1,INDEX(Calculations!AN:BN,MATCH(Subgroup_number,Calculations!AN:AN,0),5),IF(Subgroup_number=Calculations!BR$17,Calculations!BR$10,""))</f>
        <v/>
      </c>
      <c r="M83" s="40" t="str">
        <f>IF(COUNTIF(Calculations!AN:AN,Subgroup_number)=1,INDEX(Calculations!AN:BN,MATCH(Subgroup_number,Calculations!AN:AN,0),6),IF(Subgroup_number=Calculations!BR$17,Calculations!BR$11,""))</f>
        <v/>
      </c>
      <c r="N83" s="47" t="str">
        <f>IF(COUNTIF(Calculations!AN:AN,Subgroup_number)=1,INDEX(Calculations!AN:BN,MATCH(Subgroup_number,Calculations!AN:AN,0),7),IF(Subgroup_number=Calculations!BR$17,Calculations!BR$12,""))</f>
        <v/>
      </c>
      <c r="O83" s="46" t="str">
        <f>IF(COUNTIF(Calculations!AN:AN,Subgroup_number)=1,INDEX(Calculations!AN:BN,MATCH(Subgroup_number,Calculations!AN:AN,0),9),IF(Subgroup_number=Calculations!BR$17,Calculations!BR$13,""))</f>
        <v/>
      </c>
      <c r="P83" s="46" t="str">
        <f>IF(COUNTIF(Calculations!AN:AN,Subgroup_number)=1,INDEX(Calculations!AN:BN,MATCH(Subgroup_number,Calculations!AN:AN,0),10),IF(Subgroup_number=Calculations!BR$17,Calculations!BR$14,""))</f>
        <v/>
      </c>
      <c r="Q83" s="46" t="str">
        <f>IF(COUNTIF(Calculations!AN:AN,Subgroup_number)=1,INDEX(Calculations!AN:BN,MATCH(Subgroup_number,Calculations!AN:AN,0),18),IF(Subgroup_number=Calculations!BR$17,Calculations!BR$6,""))</f>
        <v/>
      </c>
      <c r="R83" s="91" t="str">
        <f>IF(COUNTIF(Calculations!AN:AN,Subgroup_number)=1,INDEX(Calculations!AN:BN,MATCH(Subgroup_number,Calculations!AN:AN,0),19),IF(Subgroup_number=Calculations!BR$17,Calculations!BR$7,""))</f>
        <v/>
      </c>
      <c r="S83" s="144"/>
      <c r="V83" s="144"/>
      <c r="Y83" s="144"/>
    </row>
    <row r="84" spans="6:25" x14ac:dyDescent="0.2">
      <c r="F84" s="73">
        <v>83</v>
      </c>
      <c r="G8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4" s="46" t="str">
        <f>IF(COUNTIF(Calculations!AN:AN,Subgroup_number)=1,INDEX(Calculations!AN:BN,MATCH(Subgroup_number,Calculations!AN:AN,0),5),IF(Subgroup_number=Calculations!BR$17,Calculations!BR$10,""))</f>
        <v/>
      </c>
      <c r="M84" s="40" t="str">
        <f>IF(COUNTIF(Calculations!AN:AN,Subgroup_number)=1,INDEX(Calculations!AN:BN,MATCH(Subgroup_number,Calculations!AN:AN,0),6),IF(Subgroup_number=Calculations!BR$17,Calculations!BR$11,""))</f>
        <v/>
      </c>
      <c r="N84" s="47" t="str">
        <f>IF(COUNTIF(Calculations!AN:AN,Subgroup_number)=1,INDEX(Calculations!AN:BN,MATCH(Subgroup_number,Calculations!AN:AN,0),7),IF(Subgroup_number=Calculations!BR$17,Calculations!BR$12,""))</f>
        <v/>
      </c>
      <c r="O84" s="46" t="str">
        <f>IF(COUNTIF(Calculations!AN:AN,Subgroup_number)=1,INDEX(Calculations!AN:BN,MATCH(Subgroup_number,Calculations!AN:AN,0),9),IF(Subgroup_number=Calculations!BR$17,Calculations!BR$13,""))</f>
        <v/>
      </c>
      <c r="P84" s="46" t="str">
        <f>IF(COUNTIF(Calculations!AN:AN,Subgroup_number)=1,INDEX(Calculations!AN:BN,MATCH(Subgroup_number,Calculations!AN:AN,0),10),IF(Subgroup_number=Calculations!BR$17,Calculations!BR$14,""))</f>
        <v/>
      </c>
      <c r="Q84" s="46" t="str">
        <f>IF(COUNTIF(Calculations!AN:AN,Subgroup_number)=1,INDEX(Calculations!AN:BN,MATCH(Subgroup_number,Calculations!AN:AN,0),18),IF(Subgroup_number=Calculations!BR$17,Calculations!BR$6,""))</f>
        <v/>
      </c>
      <c r="R84" s="91" t="str">
        <f>IF(COUNTIF(Calculations!AN:AN,Subgroup_number)=1,INDEX(Calculations!AN:BN,MATCH(Subgroup_number,Calculations!AN:AN,0),19),IF(Subgroup_number=Calculations!BR$17,Calculations!BR$7,""))</f>
        <v/>
      </c>
      <c r="S84" s="144"/>
      <c r="V84" s="144"/>
      <c r="Y84" s="144"/>
    </row>
    <row r="85" spans="6:25" x14ac:dyDescent="0.2">
      <c r="F85" s="73">
        <v>84</v>
      </c>
      <c r="G8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5" s="46" t="str">
        <f>IF(COUNTIF(Calculations!AN:AN,Subgroup_number)=1,INDEX(Calculations!AN:BN,MATCH(Subgroup_number,Calculations!AN:AN,0),5),IF(Subgroup_number=Calculations!BR$17,Calculations!BR$10,""))</f>
        <v/>
      </c>
      <c r="M85" s="40" t="str">
        <f>IF(COUNTIF(Calculations!AN:AN,Subgroup_number)=1,INDEX(Calculations!AN:BN,MATCH(Subgroup_number,Calculations!AN:AN,0),6),IF(Subgroup_number=Calculations!BR$17,Calculations!BR$11,""))</f>
        <v/>
      </c>
      <c r="N85" s="47" t="str">
        <f>IF(COUNTIF(Calculations!AN:AN,Subgroup_number)=1,INDEX(Calculations!AN:BN,MATCH(Subgroup_number,Calculations!AN:AN,0),7),IF(Subgroup_number=Calculations!BR$17,Calculations!BR$12,""))</f>
        <v/>
      </c>
      <c r="O85" s="46" t="str">
        <f>IF(COUNTIF(Calculations!AN:AN,Subgroup_number)=1,INDEX(Calculations!AN:BN,MATCH(Subgroup_number,Calculations!AN:AN,0),9),IF(Subgroup_number=Calculations!BR$17,Calculations!BR$13,""))</f>
        <v/>
      </c>
      <c r="P85" s="46" t="str">
        <f>IF(COUNTIF(Calculations!AN:AN,Subgroup_number)=1,INDEX(Calculations!AN:BN,MATCH(Subgroup_number,Calculations!AN:AN,0),10),IF(Subgroup_number=Calculations!BR$17,Calculations!BR$14,""))</f>
        <v/>
      </c>
      <c r="Q85" s="46" t="str">
        <f>IF(COUNTIF(Calculations!AN:AN,Subgroup_number)=1,INDEX(Calculations!AN:BN,MATCH(Subgroup_number,Calculations!AN:AN,0),18),IF(Subgroup_number=Calculations!BR$17,Calculations!BR$6,""))</f>
        <v/>
      </c>
      <c r="R85" s="91" t="str">
        <f>IF(COUNTIF(Calculations!AN:AN,Subgroup_number)=1,INDEX(Calculations!AN:BN,MATCH(Subgroup_number,Calculations!AN:AN,0),19),IF(Subgroup_number=Calculations!BR$17,Calculations!BR$7,""))</f>
        <v/>
      </c>
      <c r="S85" s="144"/>
      <c r="V85" s="144"/>
      <c r="Y85" s="144"/>
    </row>
    <row r="86" spans="6:25" x14ac:dyDescent="0.2">
      <c r="F86" s="73">
        <v>85</v>
      </c>
      <c r="G8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6" s="46" t="str">
        <f>IF(COUNTIF(Calculations!AN:AN,Subgroup_number)=1,INDEX(Calculations!AN:BN,MATCH(Subgroup_number,Calculations!AN:AN,0),5),IF(Subgroup_number=Calculations!BR$17,Calculations!BR$10,""))</f>
        <v/>
      </c>
      <c r="M86" s="40" t="str">
        <f>IF(COUNTIF(Calculations!AN:AN,Subgroup_number)=1,INDEX(Calculations!AN:BN,MATCH(Subgroup_number,Calculations!AN:AN,0),6),IF(Subgroup_number=Calculations!BR$17,Calculations!BR$11,""))</f>
        <v/>
      </c>
      <c r="N86" s="47" t="str">
        <f>IF(COUNTIF(Calculations!AN:AN,Subgroup_number)=1,INDEX(Calculations!AN:BN,MATCH(Subgroup_number,Calculations!AN:AN,0),7),IF(Subgroup_number=Calculations!BR$17,Calculations!BR$12,""))</f>
        <v/>
      </c>
      <c r="O86" s="46" t="str">
        <f>IF(COUNTIF(Calculations!AN:AN,Subgroup_number)=1,INDEX(Calculations!AN:BN,MATCH(Subgroup_number,Calculations!AN:AN,0),9),IF(Subgroup_number=Calculations!BR$17,Calculations!BR$13,""))</f>
        <v/>
      </c>
      <c r="P86" s="46" t="str">
        <f>IF(COUNTIF(Calculations!AN:AN,Subgroup_number)=1,INDEX(Calculations!AN:BN,MATCH(Subgroup_number,Calculations!AN:AN,0),10),IF(Subgroup_number=Calculations!BR$17,Calculations!BR$14,""))</f>
        <v/>
      </c>
      <c r="Q86" s="46" t="str">
        <f>IF(COUNTIF(Calculations!AN:AN,Subgroup_number)=1,INDEX(Calculations!AN:BN,MATCH(Subgroup_number,Calculations!AN:AN,0),18),IF(Subgroup_number=Calculations!BR$17,Calculations!BR$6,""))</f>
        <v/>
      </c>
      <c r="R86" s="91" t="str">
        <f>IF(COUNTIF(Calculations!AN:AN,Subgroup_number)=1,INDEX(Calculations!AN:BN,MATCH(Subgroup_number,Calculations!AN:AN,0),19),IF(Subgroup_number=Calculations!BR$17,Calculations!BR$7,""))</f>
        <v/>
      </c>
      <c r="S86" s="144"/>
      <c r="V86" s="144"/>
      <c r="Y86" s="144"/>
    </row>
    <row r="87" spans="6:25" x14ac:dyDescent="0.2">
      <c r="F87" s="73">
        <v>86</v>
      </c>
      <c r="G8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7" s="46" t="str">
        <f>IF(COUNTIF(Calculations!AN:AN,Subgroup_number)=1,INDEX(Calculations!AN:BN,MATCH(Subgroup_number,Calculations!AN:AN,0),5),IF(Subgroup_number=Calculations!BR$17,Calculations!BR$10,""))</f>
        <v/>
      </c>
      <c r="M87" s="40" t="str">
        <f>IF(COUNTIF(Calculations!AN:AN,Subgroup_number)=1,INDEX(Calculations!AN:BN,MATCH(Subgroup_number,Calculations!AN:AN,0),6),IF(Subgroup_number=Calculations!BR$17,Calculations!BR$11,""))</f>
        <v/>
      </c>
      <c r="N87" s="47" t="str">
        <f>IF(COUNTIF(Calculations!AN:AN,Subgroup_number)=1,INDEX(Calculations!AN:BN,MATCH(Subgroup_number,Calculations!AN:AN,0),7),IF(Subgroup_number=Calculations!BR$17,Calculations!BR$12,""))</f>
        <v/>
      </c>
      <c r="O87" s="46" t="str">
        <f>IF(COUNTIF(Calculations!AN:AN,Subgroup_number)=1,INDEX(Calculations!AN:BN,MATCH(Subgroup_number,Calculations!AN:AN,0),9),IF(Subgroup_number=Calculations!BR$17,Calculations!BR$13,""))</f>
        <v/>
      </c>
      <c r="P87" s="46" t="str">
        <f>IF(COUNTIF(Calculations!AN:AN,Subgroup_number)=1,INDEX(Calculations!AN:BN,MATCH(Subgroup_number,Calculations!AN:AN,0),10),IF(Subgroup_number=Calculations!BR$17,Calculations!BR$14,""))</f>
        <v/>
      </c>
      <c r="Q87" s="46" t="str">
        <f>IF(COUNTIF(Calculations!AN:AN,Subgroup_number)=1,INDEX(Calculations!AN:BN,MATCH(Subgroup_number,Calculations!AN:AN,0),18),IF(Subgroup_number=Calculations!BR$17,Calculations!BR$6,""))</f>
        <v/>
      </c>
      <c r="R87" s="91" t="str">
        <f>IF(COUNTIF(Calculations!AN:AN,Subgroup_number)=1,INDEX(Calculations!AN:BN,MATCH(Subgroup_number,Calculations!AN:AN,0),19),IF(Subgroup_number=Calculations!BR$17,Calculations!BR$7,""))</f>
        <v/>
      </c>
      <c r="S87" s="144"/>
      <c r="V87" s="144"/>
      <c r="Y87" s="144"/>
    </row>
    <row r="88" spans="6:25" x14ac:dyDescent="0.2">
      <c r="F88" s="73">
        <v>87</v>
      </c>
      <c r="G8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8" s="46" t="str">
        <f>IF(COUNTIF(Calculations!AN:AN,Subgroup_number)=1,INDEX(Calculations!AN:BN,MATCH(Subgroup_number,Calculations!AN:AN,0),5),IF(Subgroup_number=Calculations!BR$17,Calculations!BR$10,""))</f>
        <v/>
      </c>
      <c r="M88" s="40" t="str">
        <f>IF(COUNTIF(Calculations!AN:AN,Subgroup_number)=1,INDEX(Calculations!AN:BN,MATCH(Subgroup_number,Calculations!AN:AN,0),6),IF(Subgroup_number=Calculations!BR$17,Calculations!BR$11,""))</f>
        <v/>
      </c>
      <c r="N88" s="47" t="str">
        <f>IF(COUNTIF(Calculations!AN:AN,Subgroup_number)=1,INDEX(Calculations!AN:BN,MATCH(Subgroup_number,Calculations!AN:AN,0),7),IF(Subgroup_number=Calculations!BR$17,Calculations!BR$12,""))</f>
        <v/>
      </c>
      <c r="O88" s="46" t="str">
        <f>IF(COUNTIF(Calculations!AN:AN,Subgroup_number)=1,INDEX(Calculations!AN:BN,MATCH(Subgroup_number,Calculations!AN:AN,0),9),IF(Subgroup_number=Calculations!BR$17,Calculations!BR$13,""))</f>
        <v/>
      </c>
      <c r="P88" s="46" t="str">
        <f>IF(COUNTIF(Calculations!AN:AN,Subgroup_number)=1,INDEX(Calculations!AN:BN,MATCH(Subgroup_number,Calculations!AN:AN,0),10),IF(Subgroup_number=Calculations!BR$17,Calculations!BR$14,""))</f>
        <v/>
      </c>
      <c r="Q88" s="46" t="str">
        <f>IF(COUNTIF(Calculations!AN:AN,Subgroup_number)=1,INDEX(Calculations!AN:BN,MATCH(Subgroup_number,Calculations!AN:AN,0),18),IF(Subgroup_number=Calculations!BR$17,Calculations!BR$6,""))</f>
        <v/>
      </c>
      <c r="R88" s="91" t="str">
        <f>IF(COUNTIF(Calculations!AN:AN,Subgroup_number)=1,INDEX(Calculations!AN:BN,MATCH(Subgroup_number,Calculations!AN:AN,0),19),IF(Subgroup_number=Calculations!BR$17,Calculations!BR$7,""))</f>
        <v/>
      </c>
      <c r="S88" s="144"/>
      <c r="V88" s="144"/>
      <c r="Y88" s="144"/>
    </row>
    <row r="89" spans="6:25" x14ac:dyDescent="0.2">
      <c r="F89" s="73">
        <v>88</v>
      </c>
      <c r="G8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8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8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8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8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89" s="46" t="str">
        <f>IF(COUNTIF(Calculations!AN:AN,Subgroup_number)=1,INDEX(Calculations!AN:BN,MATCH(Subgroup_number,Calculations!AN:AN,0),5),IF(Subgroup_number=Calculations!BR$17,Calculations!BR$10,""))</f>
        <v/>
      </c>
      <c r="M89" s="40" t="str">
        <f>IF(COUNTIF(Calculations!AN:AN,Subgroup_number)=1,INDEX(Calculations!AN:BN,MATCH(Subgroup_number,Calculations!AN:AN,0),6),IF(Subgroup_number=Calculations!BR$17,Calculations!BR$11,""))</f>
        <v/>
      </c>
      <c r="N89" s="47" t="str">
        <f>IF(COUNTIF(Calculations!AN:AN,Subgroup_number)=1,INDEX(Calculations!AN:BN,MATCH(Subgroup_number,Calculations!AN:AN,0),7),IF(Subgroup_number=Calculations!BR$17,Calculations!BR$12,""))</f>
        <v/>
      </c>
      <c r="O89" s="46" t="str">
        <f>IF(COUNTIF(Calculations!AN:AN,Subgroup_number)=1,INDEX(Calculations!AN:BN,MATCH(Subgroup_number,Calculations!AN:AN,0),9),IF(Subgroup_number=Calculations!BR$17,Calculations!BR$13,""))</f>
        <v/>
      </c>
      <c r="P89" s="46" t="str">
        <f>IF(COUNTIF(Calculations!AN:AN,Subgroup_number)=1,INDEX(Calculations!AN:BN,MATCH(Subgroup_number,Calculations!AN:AN,0),10),IF(Subgroup_number=Calculations!BR$17,Calculations!BR$14,""))</f>
        <v/>
      </c>
      <c r="Q89" s="46" t="str">
        <f>IF(COUNTIF(Calculations!AN:AN,Subgroup_number)=1,INDEX(Calculations!AN:BN,MATCH(Subgroup_number,Calculations!AN:AN,0),18),IF(Subgroup_number=Calculations!BR$17,Calculations!BR$6,""))</f>
        <v/>
      </c>
      <c r="R89" s="91" t="str">
        <f>IF(COUNTIF(Calculations!AN:AN,Subgroup_number)=1,INDEX(Calculations!AN:BN,MATCH(Subgroup_number,Calculations!AN:AN,0),19),IF(Subgroup_number=Calculations!BR$17,Calculations!BR$7,""))</f>
        <v/>
      </c>
      <c r="S89" s="144"/>
      <c r="V89" s="144"/>
      <c r="Y89" s="144"/>
    </row>
    <row r="90" spans="6:25" x14ac:dyDescent="0.2">
      <c r="F90" s="73">
        <v>89</v>
      </c>
      <c r="G9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0" s="46" t="str">
        <f>IF(COUNTIF(Calculations!AN:AN,Subgroup_number)=1,INDEX(Calculations!AN:BN,MATCH(Subgroup_number,Calculations!AN:AN,0),5),IF(Subgroup_number=Calculations!BR$17,Calculations!BR$10,""))</f>
        <v/>
      </c>
      <c r="M90" s="40" t="str">
        <f>IF(COUNTIF(Calculations!AN:AN,Subgroup_number)=1,INDEX(Calculations!AN:BN,MATCH(Subgroup_number,Calculations!AN:AN,0),6),IF(Subgroup_number=Calculations!BR$17,Calculations!BR$11,""))</f>
        <v/>
      </c>
      <c r="N90" s="47" t="str">
        <f>IF(COUNTIF(Calculations!AN:AN,Subgroup_number)=1,INDEX(Calculations!AN:BN,MATCH(Subgroup_number,Calculations!AN:AN,0),7),IF(Subgroup_number=Calculations!BR$17,Calculations!BR$12,""))</f>
        <v/>
      </c>
      <c r="O90" s="46" t="str">
        <f>IF(COUNTIF(Calculations!AN:AN,Subgroup_number)=1,INDEX(Calculations!AN:BN,MATCH(Subgroup_number,Calculations!AN:AN,0),9),IF(Subgroup_number=Calculations!BR$17,Calculations!BR$13,""))</f>
        <v/>
      </c>
      <c r="P90" s="46" t="str">
        <f>IF(COUNTIF(Calculations!AN:AN,Subgroup_number)=1,INDEX(Calculations!AN:BN,MATCH(Subgroup_number,Calculations!AN:AN,0),10),IF(Subgroup_number=Calculations!BR$17,Calculations!BR$14,""))</f>
        <v/>
      </c>
      <c r="Q90" s="46" t="str">
        <f>IF(COUNTIF(Calculations!AN:AN,Subgroup_number)=1,INDEX(Calculations!AN:BN,MATCH(Subgroup_number,Calculations!AN:AN,0),18),IF(Subgroup_number=Calculations!BR$17,Calculations!BR$6,""))</f>
        <v/>
      </c>
      <c r="R90" s="91" t="str">
        <f>IF(COUNTIF(Calculations!AN:AN,Subgroup_number)=1,INDEX(Calculations!AN:BN,MATCH(Subgroup_number,Calculations!AN:AN,0),19),IF(Subgroup_number=Calculations!BR$17,Calculations!BR$7,""))</f>
        <v/>
      </c>
      <c r="S90" s="144"/>
      <c r="V90" s="144"/>
      <c r="Y90" s="144"/>
    </row>
    <row r="91" spans="6:25" x14ac:dyDescent="0.2">
      <c r="F91" s="73">
        <v>90</v>
      </c>
      <c r="G9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1" s="46" t="str">
        <f>IF(COUNTIF(Calculations!AN:AN,Subgroup_number)=1,INDEX(Calculations!AN:BN,MATCH(Subgroup_number,Calculations!AN:AN,0),5),IF(Subgroup_number=Calculations!BR$17,Calculations!BR$10,""))</f>
        <v/>
      </c>
      <c r="M91" s="40" t="str">
        <f>IF(COUNTIF(Calculations!AN:AN,Subgroup_number)=1,INDEX(Calculations!AN:BN,MATCH(Subgroup_number,Calculations!AN:AN,0),6),IF(Subgroup_number=Calculations!BR$17,Calculations!BR$11,""))</f>
        <v/>
      </c>
      <c r="N91" s="47" t="str">
        <f>IF(COUNTIF(Calculations!AN:AN,Subgroup_number)=1,INDEX(Calculations!AN:BN,MATCH(Subgroup_number,Calculations!AN:AN,0),7),IF(Subgroup_number=Calculations!BR$17,Calculations!BR$12,""))</f>
        <v/>
      </c>
      <c r="O91" s="46" t="str">
        <f>IF(COUNTIF(Calculations!AN:AN,Subgroup_number)=1,INDEX(Calculations!AN:BN,MATCH(Subgroup_number,Calculations!AN:AN,0),9),IF(Subgroup_number=Calculations!BR$17,Calculations!BR$13,""))</f>
        <v/>
      </c>
      <c r="P91" s="46" t="str">
        <f>IF(COUNTIF(Calculations!AN:AN,Subgroup_number)=1,INDEX(Calculations!AN:BN,MATCH(Subgroup_number,Calculations!AN:AN,0),10),IF(Subgroup_number=Calculations!BR$17,Calculations!BR$14,""))</f>
        <v/>
      </c>
      <c r="Q91" s="46" t="str">
        <f>IF(COUNTIF(Calculations!AN:AN,Subgroup_number)=1,INDEX(Calculations!AN:BN,MATCH(Subgroup_number,Calculations!AN:AN,0),18),IF(Subgroup_number=Calculations!BR$17,Calculations!BR$6,""))</f>
        <v/>
      </c>
      <c r="R91" s="91" t="str">
        <f>IF(COUNTIF(Calculations!AN:AN,Subgroup_number)=1,INDEX(Calculations!AN:BN,MATCH(Subgroup_number,Calculations!AN:AN,0),19),IF(Subgroup_number=Calculations!BR$17,Calculations!BR$7,""))</f>
        <v/>
      </c>
      <c r="S91" s="144"/>
      <c r="V91" s="144"/>
      <c r="Y91" s="144"/>
    </row>
    <row r="92" spans="6:25" x14ac:dyDescent="0.2">
      <c r="F92" s="73">
        <v>91</v>
      </c>
      <c r="G9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2" s="46" t="str">
        <f>IF(COUNTIF(Calculations!AN:AN,Subgroup_number)=1,INDEX(Calculations!AN:BN,MATCH(Subgroup_number,Calculations!AN:AN,0),5),IF(Subgroup_number=Calculations!BR$17,Calculations!BR$10,""))</f>
        <v/>
      </c>
      <c r="M92" s="40" t="str">
        <f>IF(COUNTIF(Calculations!AN:AN,Subgroup_number)=1,INDEX(Calculations!AN:BN,MATCH(Subgroup_number,Calculations!AN:AN,0),6),IF(Subgroup_number=Calculations!BR$17,Calculations!BR$11,""))</f>
        <v/>
      </c>
      <c r="N92" s="47" t="str">
        <f>IF(COUNTIF(Calculations!AN:AN,Subgroup_number)=1,INDEX(Calculations!AN:BN,MATCH(Subgroup_number,Calculations!AN:AN,0),7),IF(Subgroup_number=Calculations!BR$17,Calculations!BR$12,""))</f>
        <v/>
      </c>
      <c r="O92" s="46" t="str">
        <f>IF(COUNTIF(Calculations!AN:AN,Subgroup_number)=1,INDEX(Calculations!AN:BN,MATCH(Subgroup_number,Calculations!AN:AN,0),9),IF(Subgroup_number=Calculations!BR$17,Calculations!BR$13,""))</f>
        <v/>
      </c>
      <c r="P92" s="46" t="str">
        <f>IF(COUNTIF(Calculations!AN:AN,Subgroup_number)=1,INDEX(Calculations!AN:BN,MATCH(Subgroup_number,Calculations!AN:AN,0),10),IF(Subgroup_number=Calculations!BR$17,Calculations!BR$14,""))</f>
        <v/>
      </c>
      <c r="Q92" s="46" t="str">
        <f>IF(COUNTIF(Calculations!AN:AN,Subgroup_number)=1,INDEX(Calculations!AN:BN,MATCH(Subgroup_number,Calculations!AN:AN,0),18),IF(Subgroup_number=Calculations!BR$17,Calculations!BR$6,""))</f>
        <v/>
      </c>
      <c r="R92" s="91" t="str">
        <f>IF(COUNTIF(Calculations!AN:AN,Subgroup_number)=1,INDEX(Calculations!AN:BN,MATCH(Subgroup_number,Calculations!AN:AN,0),19),IF(Subgroup_number=Calculations!BR$17,Calculations!BR$7,""))</f>
        <v/>
      </c>
      <c r="S92" s="144"/>
      <c r="V92" s="144"/>
      <c r="Y92" s="144"/>
    </row>
    <row r="93" spans="6:25" x14ac:dyDescent="0.2">
      <c r="F93" s="73">
        <v>92</v>
      </c>
      <c r="G9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3" s="46" t="str">
        <f>IF(COUNTIF(Calculations!AN:AN,Subgroup_number)=1,INDEX(Calculations!AN:BN,MATCH(Subgroup_number,Calculations!AN:AN,0),5),IF(Subgroup_number=Calculations!BR$17,Calculations!BR$10,""))</f>
        <v/>
      </c>
      <c r="M93" s="40" t="str">
        <f>IF(COUNTIF(Calculations!AN:AN,Subgroup_number)=1,INDEX(Calculations!AN:BN,MATCH(Subgroup_number,Calculations!AN:AN,0),6),IF(Subgroup_number=Calculations!BR$17,Calculations!BR$11,""))</f>
        <v/>
      </c>
      <c r="N93" s="47" t="str">
        <f>IF(COUNTIF(Calculations!AN:AN,Subgroup_number)=1,INDEX(Calculations!AN:BN,MATCH(Subgroup_number,Calculations!AN:AN,0),7),IF(Subgroup_number=Calculations!BR$17,Calculations!BR$12,""))</f>
        <v/>
      </c>
      <c r="O93" s="46" t="str">
        <f>IF(COUNTIF(Calculations!AN:AN,Subgroup_number)=1,INDEX(Calculations!AN:BN,MATCH(Subgroup_number,Calculations!AN:AN,0),9),IF(Subgroup_number=Calculations!BR$17,Calculations!BR$13,""))</f>
        <v/>
      </c>
      <c r="P93" s="46" t="str">
        <f>IF(COUNTIF(Calculations!AN:AN,Subgroup_number)=1,INDEX(Calculations!AN:BN,MATCH(Subgroup_number,Calculations!AN:AN,0),10),IF(Subgroup_number=Calculations!BR$17,Calculations!BR$14,""))</f>
        <v/>
      </c>
      <c r="Q93" s="46" t="str">
        <f>IF(COUNTIF(Calculations!AN:AN,Subgroup_number)=1,INDEX(Calculations!AN:BN,MATCH(Subgroup_number,Calculations!AN:AN,0),18),IF(Subgroup_number=Calculations!BR$17,Calculations!BR$6,""))</f>
        <v/>
      </c>
      <c r="R93" s="91" t="str">
        <f>IF(COUNTIF(Calculations!AN:AN,Subgroup_number)=1,INDEX(Calculations!AN:BN,MATCH(Subgroup_number,Calculations!AN:AN,0),19),IF(Subgroup_number=Calculations!BR$17,Calculations!BR$7,""))</f>
        <v/>
      </c>
      <c r="S93" s="144"/>
      <c r="V93" s="144"/>
      <c r="Y93" s="144"/>
    </row>
    <row r="94" spans="6:25" x14ac:dyDescent="0.2">
      <c r="F94" s="73">
        <v>93</v>
      </c>
      <c r="G9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4" s="46" t="str">
        <f>IF(COUNTIF(Calculations!AN:AN,Subgroup_number)=1,INDEX(Calculations!AN:BN,MATCH(Subgroup_number,Calculations!AN:AN,0),5),IF(Subgroup_number=Calculations!BR$17,Calculations!BR$10,""))</f>
        <v/>
      </c>
      <c r="M94" s="40" t="str">
        <f>IF(COUNTIF(Calculations!AN:AN,Subgroup_number)=1,INDEX(Calculations!AN:BN,MATCH(Subgroup_number,Calculations!AN:AN,0),6),IF(Subgroup_number=Calculations!BR$17,Calculations!BR$11,""))</f>
        <v/>
      </c>
      <c r="N94" s="47" t="str">
        <f>IF(COUNTIF(Calculations!AN:AN,Subgroup_number)=1,INDEX(Calculations!AN:BN,MATCH(Subgroup_number,Calculations!AN:AN,0),7),IF(Subgroup_number=Calculations!BR$17,Calculations!BR$12,""))</f>
        <v/>
      </c>
      <c r="O94" s="46" t="str">
        <f>IF(COUNTIF(Calculations!AN:AN,Subgroup_number)=1,INDEX(Calculations!AN:BN,MATCH(Subgroup_number,Calculations!AN:AN,0),9),IF(Subgroup_number=Calculations!BR$17,Calculations!BR$13,""))</f>
        <v/>
      </c>
      <c r="P94" s="46" t="str">
        <f>IF(COUNTIF(Calculations!AN:AN,Subgroup_number)=1,INDEX(Calculations!AN:BN,MATCH(Subgroup_number,Calculations!AN:AN,0),10),IF(Subgroup_number=Calculations!BR$17,Calculations!BR$14,""))</f>
        <v/>
      </c>
      <c r="Q94" s="46" t="str">
        <f>IF(COUNTIF(Calculations!AN:AN,Subgroup_number)=1,INDEX(Calculations!AN:BN,MATCH(Subgroup_number,Calculations!AN:AN,0),18),IF(Subgroup_number=Calculations!BR$17,Calculations!BR$6,""))</f>
        <v/>
      </c>
      <c r="R94" s="91" t="str">
        <f>IF(COUNTIF(Calculations!AN:AN,Subgroup_number)=1,INDEX(Calculations!AN:BN,MATCH(Subgroup_number,Calculations!AN:AN,0),19),IF(Subgroup_number=Calculations!BR$17,Calculations!BR$7,""))</f>
        <v/>
      </c>
      <c r="S94" s="144"/>
      <c r="V94" s="144"/>
      <c r="Y94" s="144"/>
    </row>
    <row r="95" spans="6:25" x14ac:dyDescent="0.2">
      <c r="F95" s="73">
        <v>94</v>
      </c>
      <c r="G9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5" s="46" t="str">
        <f>IF(COUNTIF(Calculations!AN:AN,Subgroup_number)=1,INDEX(Calculations!AN:BN,MATCH(Subgroup_number,Calculations!AN:AN,0),5),IF(Subgroup_number=Calculations!BR$17,Calculations!BR$10,""))</f>
        <v/>
      </c>
      <c r="M95" s="40" t="str">
        <f>IF(COUNTIF(Calculations!AN:AN,Subgroup_number)=1,INDEX(Calculations!AN:BN,MATCH(Subgroup_number,Calculations!AN:AN,0),6),IF(Subgroup_number=Calculations!BR$17,Calculations!BR$11,""))</f>
        <v/>
      </c>
      <c r="N95" s="47" t="str">
        <f>IF(COUNTIF(Calculations!AN:AN,Subgroup_number)=1,INDEX(Calculations!AN:BN,MATCH(Subgroup_number,Calculations!AN:AN,0),7),IF(Subgroup_number=Calculations!BR$17,Calculations!BR$12,""))</f>
        <v/>
      </c>
      <c r="O95" s="46" t="str">
        <f>IF(COUNTIF(Calculations!AN:AN,Subgroup_number)=1,INDEX(Calculations!AN:BN,MATCH(Subgroup_number,Calculations!AN:AN,0),9),IF(Subgroup_number=Calculations!BR$17,Calculations!BR$13,""))</f>
        <v/>
      </c>
      <c r="P95" s="46" t="str">
        <f>IF(COUNTIF(Calculations!AN:AN,Subgroup_number)=1,INDEX(Calculations!AN:BN,MATCH(Subgroup_number,Calculations!AN:AN,0),10),IF(Subgroup_number=Calculations!BR$17,Calculations!BR$14,""))</f>
        <v/>
      </c>
      <c r="Q95" s="46" t="str">
        <f>IF(COUNTIF(Calculations!AN:AN,Subgroup_number)=1,INDEX(Calculations!AN:BN,MATCH(Subgroup_number,Calculations!AN:AN,0),18),IF(Subgroup_number=Calculations!BR$17,Calculations!BR$6,""))</f>
        <v/>
      </c>
      <c r="R95" s="91" t="str">
        <f>IF(COUNTIF(Calculations!AN:AN,Subgroup_number)=1,INDEX(Calculations!AN:BN,MATCH(Subgroup_number,Calculations!AN:AN,0),19),IF(Subgroup_number=Calculations!BR$17,Calculations!BR$7,""))</f>
        <v/>
      </c>
      <c r="S95" s="144"/>
      <c r="V95" s="144"/>
      <c r="Y95" s="144"/>
    </row>
    <row r="96" spans="6:25" x14ac:dyDescent="0.2">
      <c r="F96" s="73">
        <v>95</v>
      </c>
      <c r="G9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6" s="46" t="str">
        <f>IF(COUNTIF(Calculations!AN:AN,Subgroup_number)=1,INDEX(Calculations!AN:BN,MATCH(Subgroup_number,Calculations!AN:AN,0),5),IF(Subgroup_number=Calculations!BR$17,Calculations!BR$10,""))</f>
        <v/>
      </c>
      <c r="M96" s="40" t="str">
        <f>IF(COUNTIF(Calculations!AN:AN,Subgroup_number)=1,INDEX(Calculations!AN:BN,MATCH(Subgroup_number,Calculations!AN:AN,0),6),IF(Subgroup_number=Calculations!BR$17,Calculations!BR$11,""))</f>
        <v/>
      </c>
      <c r="N96" s="47" t="str">
        <f>IF(COUNTIF(Calculations!AN:AN,Subgroup_number)=1,INDEX(Calculations!AN:BN,MATCH(Subgroup_number,Calculations!AN:AN,0),7),IF(Subgroup_number=Calculations!BR$17,Calculations!BR$12,""))</f>
        <v/>
      </c>
      <c r="O96" s="46" t="str">
        <f>IF(COUNTIF(Calculations!AN:AN,Subgroup_number)=1,INDEX(Calculations!AN:BN,MATCH(Subgroup_number,Calculations!AN:AN,0),9),IF(Subgroup_number=Calculations!BR$17,Calculations!BR$13,""))</f>
        <v/>
      </c>
      <c r="P96" s="46" t="str">
        <f>IF(COUNTIF(Calculations!AN:AN,Subgroup_number)=1,INDEX(Calculations!AN:BN,MATCH(Subgroup_number,Calculations!AN:AN,0),10),IF(Subgroup_number=Calculations!BR$17,Calculations!BR$14,""))</f>
        <v/>
      </c>
      <c r="Q96" s="46" t="str">
        <f>IF(COUNTIF(Calculations!AN:AN,Subgroup_number)=1,INDEX(Calculations!AN:BN,MATCH(Subgroup_number,Calculations!AN:AN,0),18),IF(Subgroup_number=Calculations!BR$17,Calculations!BR$6,""))</f>
        <v/>
      </c>
      <c r="R96" s="91" t="str">
        <f>IF(COUNTIF(Calculations!AN:AN,Subgroup_number)=1,INDEX(Calculations!AN:BN,MATCH(Subgroup_number,Calculations!AN:AN,0),19),IF(Subgroup_number=Calculations!BR$17,Calculations!BR$7,""))</f>
        <v/>
      </c>
      <c r="S96" s="144"/>
      <c r="V96" s="144"/>
      <c r="Y96" s="144"/>
    </row>
    <row r="97" spans="6:25" x14ac:dyDescent="0.2">
      <c r="F97" s="73">
        <v>96</v>
      </c>
      <c r="G9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7" s="46" t="str">
        <f>IF(COUNTIF(Calculations!AN:AN,Subgroup_number)=1,INDEX(Calculations!AN:BN,MATCH(Subgroup_number,Calculations!AN:AN,0),5),IF(Subgroup_number=Calculations!BR$17,Calculations!BR$10,""))</f>
        <v/>
      </c>
      <c r="M97" s="40" t="str">
        <f>IF(COUNTIF(Calculations!AN:AN,Subgroup_number)=1,INDEX(Calculations!AN:BN,MATCH(Subgroup_number,Calculations!AN:AN,0),6),IF(Subgroup_number=Calculations!BR$17,Calculations!BR$11,""))</f>
        <v/>
      </c>
      <c r="N97" s="47" t="str">
        <f>IF(COUNTIF(Calculations!AN:AN,Subgroup_number)=1,INDEX(Calculations!AN:BN,MATCH(Subgroup_number,Calculations!AN:AN,0),7),IF(Subgroup_number=Calculations!BR$17,Calculations!BR$12,""))</f>
        <v/>
      </c>
      <c r="O97" s="46" t="str">
        <f>IF(COUNTIF(Calculations!AN:AN,Subgroup_number)=1,INDEX(Calculations!AN:BN,MATCH(Subgroup_number,Calculations!AN:AN,0),9),IF(Subgroup_number=Calculations!BR$17,Calculations!BR$13,""))</f>
        <v/>
      </c>
      <c r="P97" s="46" t="str">
        <f>IF(COUNTIF(Calculations!AN:AN,Subgroup_number)=1,INDEX(Calculations!AN:BN,MATCH(Subgroup_number,Calculations!AN:AN,0),10),IF(Subgroup_number=Calculations!BR$17,Calculations!BR$14,""))</f>
        <v/>
      </c>
      <c r="Q97" s="46" t="str">
        <f>IF(COUNTIF(Calculations!AN:AN,Subgroup_number)=1,INDEX(Calculations!AN:BN,MATCH(Subgroup_number,Calculations!AN:AN,0),18),IF(Subgroup_number=Calculations!BR$17,Calculations!BR$6,""))</f>
        <v/>
      </c>
      <c r="R97" s="91" t="str">
        <f>IF(COUNTIF(Calculations!AN:AN,Subgroup_number)=1,INDEX(Calculations!AN:BN,MATCH(Subgroup_number,Calculations!AN:AN,0),19),IF(Subgroup_number=Calculations!BR$17,Calculations!BR$7,""))</f>
        <v/>
      </c>
      <c r="S97" s="144"/>
      <c r="V97" s="144"/>
      <c r="Y97" s="144"/>
    </row>
    <row r="98" spans="6:25" x14ac:dyDescent="0.2">
      <c r="F98" s="73">
        <v>97</v>
      </c>
      <c r="G9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8" s="46" t="str">
        <f>IF(COUNTIF(Calculations!AN:AN,Subgroup_number)=1,INDEX(Calculations!AN:BN,MATCH(Subgroup_number,Calculations!AN:AN,0),5),IF(Subgroup_number=Calculations!BR$17,Calculations!BR$10,""))</f>
        <v/>
      </c>
      <c r="M98" s="40" t="str">
        <f>IF(COUNTIF(Calculations!AN:AN,Subgroup_number)=1,INDEX(Calculations!AN:BN,MATCH(Subgroup_number,Calculations!AN:AN,0),6),IF(Subgroup_number=Calculations!BR$17,Calculations!BR$11,""))</f>
        <v/>
      </c>
      <c r="N98" s="47" t="str">
        <f>IF(COUNTIF(Calculations!AN:AN,Subgroup_number)=1,INDEX(Calculations!AN:BN,MATCH(Subgroup_number,Calculations!AN:AN,0),7),IF(Subgroup_number=Calculations!BR$17,Calculations!BR$12,""))</f>
        <v/>
      </c>
      <c r="O98" s="46" t="str">
        <f>IF(COUNTIF(Calculations!AN:AN,Subgroup_number)=1,INDEX(Calculations!AN:BN,MATCH(Subgroup_number,Calculations!AN:AN,0),9),IF(Subgroup_number=Calculations!BR$17,Calculations!BR$13,""))</f>
        <v/>
      </c>
      <c r="P98" s="46" t="str">
        <f>IF(COUNTIF(Calculations!AN:AN,Subgroup_number)=1,INDEX(Calculations!AN:BN,MATCH(Subgroup_number,Calculations!AN:AN,0),10),IF(Subgroup_number=Calculations!BR$17,Calculations!BR$14,""))</f>
        <v/>
      </c>
      <c r="Q98" s="46" t="str">
        <f>IF(COUNTIF(Calculations!AN:AN,Subgroup_number)=1,INDEX(Calculations!AN:BN,MATCH(Subgroup_number,Calculations!AN:AN,0),18),IF(Subgroup_number=Calculations!BR$17,Calculations!BR$6,""))</f>
        <v/>
      </c>
      <c r="R98" s="91" t="str">
        <f>IF(COUNTIF(Calculations!AN:AN,Subgroup_number)=1,INDEX(Calculations!AN:BN,MATCH(Subgroup_number,Calculations!AN:AN,0),19),IF(Subgroup_number=Calculations!BR$17,Calculations!BR$7,""))</f>
        <v/>
      </c>
      <c r="S98" s="144"/>
      <c r="V98" s="144"/>
      <c r="Y98" s="144"/>
    </row>
    <row r="99" spans="6:25" x14ac:dyDescent="0.2">
      <c r="F99" s="73">
        <v>98</v>
      </c>
      <c r="G9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9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9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9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9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99" s="46" t="str">
        <f>IF(COUNTIF(Calculations!AN:AN,Subgroup_number)=1,INDEX(Calculations!AN:BN,MATCH(Subgroup_number,Calculations!AN:AN,0),5),IF(Subgroup_number=Calculations!BR$17,Calculations!BR$10,""))</f>
        <v/>
      </c>
      <c r="M99" s="40" t="str">
        <f>IF(COUNTIF(Calculations!AN:AN,Subgroup_number)=1,INDEX(Calculations!AN:BN,MATCH(Subgroup_number,Calculations!AN:AN,0),6),IF(Subgroup_number=Calculations!BR$17,Calculations!BR$11,""))</f>
        <v/>
      </c>
      <c r="N99" s="47" t="str">
        <f>IF(COUNTIF(Calculations!AN:AN,Subgroup_number)=1,INDEX(Calculations!AN:BN,MATCH(Subgroup_number,Calculations!AN:AN,0),7),IF(Subgroup_number=Calculations!BR$17,Calculations!BR$12,""))</f>
        <v/>
      </c>
      <c r="O99" s="46" t="str">
        <f>IF(COUNTIF(Calculations!AN:AN,Subgroup_number)=1,INDEX(Calculations!AN:BN,MATCH(Subgroup_number,Calculations!AN:AN,0),9),IF(Subgroup_number=Calculations!BR$17,Calculations!BR$13,""))</f>
        <v/>
      </c>
      <c r="P99" s="46" t="str">
        <f>IF(COUNTIF(Calculations!AN:AN,Subgroup_number)=1,INDEX(Calculations!AN:BN,MATCH(Subgroup_number,Calculations!AN:AN,0),10),IF(Subgroup_number=Calculations!BR$17,Calculations!BR$14,""))</f>
        <v/>
      </c>
      <c r="Q99" s="46" t="str">
        <f>IF(COUNTIF(Calculations!AN:AN,Subgroup_number)=1,INDEX(Calculations!AN:BN,MATCH(Subgroup_number,Calculations!AN:AN,0),18),IF(Subgroup_number=Calculations!BR$17,Calculations!BR$6,""))</f>
        <v/>
      </c>
      <c r="R99" s="91" t="str">
        <f>IF(COUNTIF(Calculations!AN:AN,Subgroup_number)=1,INDEX(Calculations!AN:BN,MATCH(Subgroup_number,Calculations!AN:AN,0),19),IF(Subgroup_number=Calculations!BR$17,Calculations!BR$7,""))</f>
        <v/>
      </c>
      <c r="S99" s="144"/>
      <c r="V99" s="144"/>
      <c r="Y99" s="144"/>
    </row>
    <row r="100" spans="6:25" x14ac:dyDescent="0.2">
      <c r="F100" s="73">
        <v>99</v>
      </c>
      <c r="G10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0" s="46" t="str">
        <f>IF(COUNTIF(Calculations!AN:AN,Subgroup_number)=1,INDEX(Calculations!AN:BN,MATCH(Subgroup_number,Calculations!AN:AN,0),5),IF(Subgroup_number=Calculations!BR$17,Calculations!BR$10,""))</f>
        <v/>
      </c>
      <c r="M100" s="40" t="str">
        <f>IF(COUNTIF(Calculations!AN:AN,Subgroup_number)=1,INDEX(Calculations!AN:BN,MATCH(Subgroup_number,Calculations!AN:AN,0),6),IF(Subgroup_number=Calculations!BR$17,Calculations!BR$11,""))</f>
        <v/>
      </c>
      <c r="N100" s="47" t="str">
        <f>IF(COUNTIF(Calculations!AN:AN,Subgroup_number)=1,INDEX(Calculations!AN:BN,MATCH(Subgroup_number,Calculations!AN:AN,0),7),IF(Subgroup_number=Calculations!BR$17,Calculations!BR$12,""))</f>
        <v/>
      </c>
      <c r="O100" s="46" t="str">
        <f>IF(COUNTIF(Calculations!AN:AN,Subgroup_number)=1,INDEX(Calculations!AN:BN,MATCH(Subgroup_number,Calculations!AN:AN,0),9),IF(Subgroup_number=Calculations!BR$17,Calculations!BR$13,""))</f>
        <v/>
      </c>
      <c r="P100" s="46" t="str">
        <f>IF(COUNTIF(Calculations!AN:AN,Subgroup_number)=1,INDEX(Calculations!AN:BN,MATCH(Subgroup_number,Calculations!AN:AN,0),10),IF(Subgroup_number=Calculations!BR$17,Calculations!BR$14,""))</f>
        <v/>
      </c>
      <c r="Q100" s="46" t="str">
        <f>IF(COUNTIF(Calculations!AN:AN,Subgroup_number)=1,INDEX(Calculations!AN:BN,MATCH(Subgroup_number,Calculations!AN:AN,0),18),IF(Subgroup_number=Calculations!BR$17,Calculations!BR$6,""))</f>
        <v/>
      </c>
      <c r="R100" s="91" t="str">
        <f>IF(COUNTIF(Calculations!AN:AN,Subgroup_number)=1,INDEX(Calculations!AN:BN,MATCH(Subgroup_number,Calculations!AN:AN,0),19),IF(Subgroup_number=Calculations!BR$17,Calculations!BR$7,""))</f>
        <v/>
      </c>
      <c r="S100" s="144"/>
      <c r="V100" s="144"/>
      <c r="Y100" s="144"/>
    </row>
    <row r="101" spans="6:25" x14ac:dyDescent="0.2">
      <c r="F101" s="73">
        <v>100</v>
      </c>
      <c r="G10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1" s="46" t="str">
        <f>IF(COUNTIF(Calculations!AN:AN,Subgroup_number)=1,INDEX(Calculations!AN:BN,MATCH(Subgroup_number,Calculations!AN:AN,0),5),IF(Subgroup_number=Calculations!BR$17,Calculations!BR$10,""))</f>
        <v/>
      </c>
      <c r="M101" s="40" t="str">
        <f>IF(COUNTIF(Calculations!AN:AN,Subgroup_number)=1,INDEX(Calculations!AN:BN,MATCH(Subgroup_number,Calculations!AN:AN,0),6),IF(Subgroup_number=Calculations!BR$17,Calculations!BR$11,""))</f>
        <v/>
      </c>
      <c r="N101" s="47" t="str">
        <f>IF(COUNTIF(Calculations!AN:AN,Subgroup_number)=1,INDEX(Calculations!AN:BN,MATCH(Subgroup_number,Calculations!AN:AN,0),7),IF(Subgroup_number=Calculations!BR$17,Calculations!BR$12,""))</f>
        <v/>
      </c>
      <c r="O101" s="46" t="str">
        <f>IF(COUNTIF(Calculations!AN:AN,Subgroup_number)=1,INDEX(Calculations!AN:BN,MATCH(Subgroup_number,Calculations!AN:AN,0),9),IF(Subgroup_number=Calculations!BR$17,Calculations!BR$13,""))</f>
        <v/>
      </c>
      <c r="P101" s="46" t="str">
        <f>IF(COUNTIF(Calculations!AN:AN,Subgroup_number)=1,INDEX(Calculations!AN:BN,MATCH(Subgroup_number,Calculations!AN:AN,0),10),IF(Subgroup_number=Calculations!BR$17,Calculations!BR$14,""))</f>
        <v/>
      </c>
      <c r="Q101" s="46" t="str">
        <f>IF(COUNTIF(Calculations!AN:AN,Subgroup_number)=1,INDEX(Calculations!AN:BN,MATCH(Subgroup_number,Calculations!AN:AN,0),18),IF(Subgroup_number=Calculations!BR$17,Calculations!BR$6,""))</f>
        <v/>
      </c>
      <c r="R101" s="91" t="str">
        <f>IF(COUNTIF(Calculations!AN:AN,Subgroup_number)=1,INDEX(Calculations!AN:BN,MATCH(Subgroup_number,Calculations!AN:AN,0),19),IF(Subgroup_number=Calculations!BR$17,Calculations!BR$7,""))</f>
        <v/>
      </c>
      <c r="S101" s="144"/>
      <c r="V101" s="144"/>
      <c r="Y101" s="144"/>
    </row>
    <row r="102" spans="6:25" x14ac:dyDescent="0.2">
      <c r="F102" s="73">
        <v>101</v>
      </c>
      <c r="G10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2" s="46" t="str">
        <f>IF(COUNTIF(Calculations!AN:AN,Subgroup_number)=1,INDEX(Calculations!AN:BN,MATCH(Subgroup_number,Calculations!AN:AN,0),5),IF(Subgroup_number=Calculations!BR$17,Calculations!BR$10,""))</f>
        <v/>
      </c>
      <c r="M102" s="40" t="str">
        <f>IF(COUNTIF(Calculations!AN:AN,Subgroup_number)=1,INDEX(Calculations!AN:BN,MATCH(Subgroup_number,Calculations!AN:AN,0),6),IF(Subgroup_number=Calculations!BR$17,Calculations!BR$11,""))</f>
        <v/>
      </c>
      <c r="N102" s="47" t="str">
        <f>IF(COUNTIF(Calculations!AN:AN,Subgroup_number)=1,INDEX(Calculations!AN:BN,MATCH(Subgroup_number,Calculations!AN:AN,0),7),IF(Subgroup_number=Calculations!BR$17,Calculations!BR$12,""))</f>
        <v/>
      </c>
      <c r="O102" s="46" t="str">
        <f>IF(COUNTIF(Calculations!AN:AN,Subgroup_number)=1,INDEX(Calculations!AN:BN,MATCH(Subgroup_number,Calculations!AN:AN,0),9),IF(Subgroup_number=Calculations!BR$17,Calculations!BR$13,""))</f>
        <v/>
      </c>
      <c r="P102" s="46" t="str">
        <f>IF(COUNTIF(Calculations!AN:AN,Subgroup_number)=1,INDEX(Calculations!AN:BN,MATCH(Subgroup_number,Calculations!AN:AN,0),10),IF(Subgroup_number=Calculations!BR$17,Calculations!BR$14,""))</f>
        <v/>
      </c>
      <c r="Q102" s="46" t="str">
        <f>IF(COUNTIF(Calculations!AN:AN,Subgroup_number)=1,INDEX(Calculations!AN:BN,MATCH(Subgroup_number,Calculations!AN:AN,0),18),IF(Subgroup_number=Calculations!BR$17,Calculations!BR$6,""))</f>
        <v/>
      </c>
      <c r="R102" s="91" t="str">
        <f>IF(COUNTIF(Calculations!AN:AN,Subgroup_number)=1,INDEX(Calculations!AN:BN,MATCH(Subgroup_number,Calculations!AN:AN,0),19),IF(Subgroup_number=Calculations!BR$17,Calculations!BR$7,""))</f>
        <v/>
      </c>
      <c r="S102" s="144"/>
      <c r="V102" s="144"/>
      <c r="Y102" s="144"/>
    </row>
    <row r="103" spans="6:25" x14ac:dyDescent="0.2">
      <c r="F103" s="73">
        <v>102</v>
      </c>
      <c r="G10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3" s="46" t="str">
        <f>IF(COUNTIF(Calculations!AN:AN,Subgroup_number)=1,INDEX(Calculations!AN:BN,MATCH(Subgroup_number,Calculations!AN:AN,0),5),IF(Subgroup_number=Calculations!BR$17,Calculations!BR$10,""))</f>
        <v/>
      </c>
      <c r="M103" s="40" t="str">
        <f>IF(COUNTIF(Calculations!AN:AN,Subgroup_number)=1,INDEX(Calculations!AN:BN,MATCH(Subgroup_number,Calculations!AN:AN,0),6),IF(Subgroup_number=Calculations!BR$17,Calculations!BR$11,""))</f>
        <v/>
      </c>
      <c r="N103" s="47" t="str">
        <f>IF(COUNTIF(Calculations!AN:AN,Subgroup_number)=1,INDEX(Calculations!AN:BN,MATCH(Subgroup_number,Calculations!AN:AN,0),7),IF(Subgroup_number=Calculations!BR$17,Calculations!BR$12,""))</f>
        <v/>
      </c>
      <c r="O103" s="46" t="str">
        <f>IF(COUNTIF(Calculations!AN:AN,Subgroup_number)=1,INDEX(Calculations!AN:BN,MATCH(Subgroup_number,Calculations!AN:AN,0),9),IF(Subgroup_number=Calculations!BR$17,Calculations!BR$13,""))</f>
        <v/>
      </c>
      <c r="P103" s="46" t="str">
        <f>IF(COUNTIF(Calculations!AN:AN,Subgroup_number)=1,INDEX(Calculations!AN:BN,MATCH(Subgroup_number,Calculations!AN:AN,0),10),IF(Subgroup_number=Calculations!BR$17,Calculations!BR$14,""))</f>
        <v/>
      </c>
      <c r="Q103" s="46" t="str">
        <f>IF(COUNTIF(Calculations!AN:AN,Subgroup_number)=1,INDEX(Calculations!AN:BN,MATCH(Subgroup_number,Calculations!AN:AN,0),18),IF(Subgroup_number=Calculations!BR$17,Calculations!BR$6,""))</f>
        <v/>
      </c>
      <c r="R103" s="91" t="str">
        <f>IF(COUNTIF(Calculations!AN:AN,Subgroup_number)=1,INDEX(Calculations!AN:BN,MATCH(Subgroup_number,Calculations!AN:AN,0),19),IF(Subgroup_number=Calculations!BR$17,Calculations!BR$7,""))</f>
        <v/>
      </c>
      <c r="S103" s="144"/>
      <c r="V103" s="144"/>
      <c r="Y103" s="144"/>
    </row>
    <row r="104" spans="6:25" x14ac:dyDescent="0.2">
      <c r="F104" s="73">
        <v>103</v>
      </c>
      <c r="G10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4" s="46" t="str">
        <f>IF(COUNTIF(Calculations!AN:AN,Subgroup_number)=1,INDEX(Calculations!AN:BN,MATCH(Subgroup_number,Calculations!AN:AN,0),5),IF(Subgroup_number=Calculations!BR$17,Calculations!BR$10,""))</f>
        <v/>
      </c>
      <c r="M104" s="40" t="str">
        <f>IF(COUNTIF(Calculations!AN:AN,Subgroup_number)=1,INDEX(Calculations!AN:BN,MATCH(Subgroup_number,Calculations!AN:AN,0),6),IF(Subgroup_number=Calculations!BR$17,Calculations!BR$11,""))</f>
        <v/>
      </c>
      <c r="N104" s="47" t="str">
        <f>IF(COUNTIF(Calculations!AN:AN,Subgroup_number)=1,INDEX(Calculations!AN:BN,MATCH(Subgroup_number,Calculations!AN:AN,0),7),IF(Subgroup_number=Calculations!BR$17,Calculations!BR$12,""))</f>
        <v/>
      </c>
      <c r="O104" s="46" t="str">
        <f>IF(COUNTIF(Calculations!AN:AN,Subgroup_number)=1,INDEX(Calculations!AN:BN,MATCH(Subgroup_number,Calculations!AN:AN,0),9),IF(Subgroup_number=Calculations!BR$17,Calculations!BR$13,""))</f>
        <v/>
      </c>
      <c r="P104" s="46" t="str">
        <f>IF(COUNTIF(Calculations!AN:AN,Subgroup_number)=1,INDEX(Calculations!AN:BN,MATCH(Subgroup_number,Calculations!AN:AN,0),10),IF(Subgroup_number=Calculations!BR$17,Calculations!BR$14,""))</f>
        <v/>
      </c>
      <c r="Q104" s="46" t="str">
        <f>IF(COUNTIF(Calculations!AN:AN,Subgroup_number)=1,INDEX(Calculations!AN:BN,MATCH(Subgroup_number,Calculations!AN:AN,0),18),IF(Subgroup_number=Calculations!BR$17,Calculations!BR$6,""))</f>
        <v/>
      </c>
      <c r="R104" s="91" t="str">
        <f>IF(COUNTIF(Calculations!AN:AN,Subgroup_number)=1,INDEX(Calculations!AN:BN,MATCH(Subgroup_number,Calculations!AN:AN,0),19),IF(Subgroup_number=Calculations!BR$17,Calculations!BR$7,""))</f>
        <v/>
      </c>
      <c r="S104" s="144"/>
      <c r="V104" s="144"/>
      <c r="Y104" s="144"/>
    </row>
    <row r="105" spans="6:25" x14ac:dyDescent="0.2">
      <c r="F105" s="73">
        <v>104</v>
      </c>
      <c r="G10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5" s="46" t="str">
        <f>IF(COUNTIF(Calculations!AN:AN,Subgroup_number)=1,INDEX(Calculations!AN:BN,MATCH(Subgroup_number,Calculations!AN:AN,0),5),IF(Subgroup_number=Calculations!BR$17,Calculations!BR$10,""))</f>
        <v/>
      </c>
      <c r="M105" s="40" t="str">
        <f>IF(COUNTIF(Calculations!AN:AN,Subgroup_number)=1,INDEX(Calculations!AN:BN,MATCH(Subgroup_number,Calculations!AN:AN,0),6),IF(Subgroup_number=Calculations!BR$17,Calculations!BR$11,""))</f>
        <v/>
      </c>
      <c r="N105" s="47" t="str">
        <f>IF(COUNTIF(Calculations!AN:AN,Subgroup_number)=1,INDEX(Calculations!AN:BN,MATCH(Subgroup_number,Calculations!AN:AN,0),7),IF(Subgroup_number=Calculations!BR$17,Calculations!BR$12,""))</f>
        <v/>
      </c>
      <c r="O105" s="46" t="str">
        <f>IF(COUNTIF(Calculations!AN:AN,Subgroup_number)=1,INDEX(Calculations!AN:BN,MATCH(Subgroup_number,Calculations!AN:AN,0),9),IF(Subgroup_number=Calculations!BR$17,Calculations!BR$13,""))</f>
        <v/>
      </c>
      <c r="P105" s="46" t="str">
        <f>IF(COUNTIF(Calculations!AN:AN,Subgroup_number)=1,INDEX(Calculations!AN:BN,MATCH(Subgroup_number,Calculations!AN:AN,0),10),IF(Subgroup_number=Calculations!BR$17,Calculations!BR$14,""))</f>
        <v/>
      </c>
      <c r="Q105" s="46" t="str">
        <f>IF(COUNTIF(Calculations!AN:AN,Subgroup_number)=1,INDEX(Calculations!AN:BN,MATCH(Subgroup_number,Calculations!AN:AN,0),18),IF(Subgroup_number=Calculations!BR$17,Calculations!BR$6,""))</f>
        <v/>
      </c>
      <c r="R105" s="91" t="str">
        <f>IF(COUNTIF(Calculations!AN:AN,Subgroup_number)=1,INDEX(Calculations!AN:BN,MATCH(Subgroup_number,Calculations!AN:AN,0),19),IF(Subgroup_number=Calculations!BR$17,Calculations!BR$7,""))</f>
        <v/>
      </c>
      <c r="S105" s="144"/>
      <c r="V105" s="144"/>
      <c r="Y105" s="144"/>
    </row>
    <row r="106" spans="6:25" x14ac:dyDescent="0.2">
      <c r="F106" s="73">
        <v>105</v>
      </c>
      <c r="G10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6" s="46" t="str">
        <f>IF(COUNTIF(Calculations!AN:AN,Subgroup_number)=1,INDEX(Calculations!AN:BN,MATCH(Subgroup_number,Calculations!AN:AN,0),5),IF(Subgroup_number=Calculations!BR$17,Calculations!BR$10,""))</f>
        <v/>
      </c>
      <c r="M106" s="40" t="str">
        <f>IF(COUNTIF(Calculations!AN:AN,Subgroup_number)=1,INDEX(Calculations!AN:BN,MATCH(Subgroup_number,Calculations!AN:AN,0),6),IF(Subgroup_number=Calculations!BR$17,Calculations!BR$11,""))</f>
        <v/>
      </c>
      <c r="N106" s="47" t="str">
        <f>IF(COUNTIF(Calculations!AN:AN,Subgroup_number)=1,INDEX(Calculations!AN:BN,MATCH(Subgroup_number,Calculations!AN:AN,0),7),IF(Subgroup_number=Calculations!BR$17,Calculations!BR$12,""))</f>
        <v/>
      </c>
      <c r="O106" s="46" t="str">
        <f>IF(COUNTIF(Calculations!AN:AN,Subgroup_number)=1,INDEX(Calculations!AN:BN,MATCH(Subgroup_number,Calculations!AN:AN,0),9),IF(Subgroup_number=Calculations!BR$17,Calculations!BR$13,""))</f>
        <v/>
      </c>
      <c r="P106" s="46" t="str">
        <f>IF(COUNTIF(Calculations!AN:AN,Subgroup_number)=1,INDEX(Calculations!AN:BN,MATCH(Subgroup_number,Calculations!AN:AN,0),10),IF(Subgroup_number=Calculations!BR$17,Calculations!BR$14,""))</f>
        <v/>
      </c>
      <c r="Q106" s="46" t="str">
        <f>IF(COUNTIF(Calculations!AN:AN,Subgroup_number)=1,INDEX(Calculations!AN:BN,MATCH(Subgroup_number,Calculations!AN:AN,0),18),IF(Subgroup_number=Calculations!BR$17,Calculations!BR$6,""))</f>
        <v/>
      </c>
      <c r="R106" s="91" t="str">
        <f>IF(COUNTIF(Calculations!AN:AN,Subgroup_number)=1,INDEX(Calculations!AN:BN,MATCH(Subgroup_number,Calculations!AN:AN,0),19),IF(Subgroup_number=Calculations!BR$17,Calculations!BR$7,""))</f>
        <v/>
      </c>
      <c r="S106" s="144"/>
      <c r="V106" s="144"/>
      <c r="Y106" s="144"/>
    </row>
    <row r="107" spans="6:25" x14ac:dyDescent="0.2">
      <c r="F107" s="73">
        <v>106</v>
      </c>
      <c r="G10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7" s="46" t="str">
        <f>IF(COUNTIF(Calculations!AN:AN,Subgroup_number)=1,INDEX(Calculations!AN:BN,MATCH(Subgroup_number,Calculations!AN:AN,0),5),IF(Subgroup_number=Calculations!BR$17,Calculations!BR$10,""))</f>
        <v/>
      </c>
      <c r="M107" s="40" t="str">
        <f>IF(COUNTIF(Calculations!AN:AN,Subgroup_number)=1,INDEX(Calculations!AN:BN,MATCH(Subgroup_number,Calculations!AN:AN,0),6),IF(Subgroup_number=Calculations!BR$17,Calculations!BR$11,""))</f>
        <v/>
      </c>
      <c r="N107" s="47" t="str">
        <f>IF(COUNTIF(Calculations!AN:AN,Subgroup_number)=1,INDEX(Calculations!AN:BN,MATCH(Subgroup_number,Calculations!AN:AN,0),7),IF(Subgroup_number=Calculations!BR$17,Calculations!BR$12,""))</f>
        <v/>
      </c>
      <c r="O107" s="46" t="str">
        <f>IF(COUNTIF(Calculations!AN:AN,Subgroup_number)=1,INDEX(Calculations!AN:BN,MATCH(Subgroup_number,Calculations!AN:AN,0),9),IF(Subgroup_number=Calculations!BR$17,Calculations!BR$13,""))</f>
        <v/>
      </c>
      <c r="P107" s="46" t="str">
        <f>IF(COUNTIF(Calculations!AN:AN,Subgroup_number)=1,INDEX(Calculations!AN:BN,MATCH(Subgroup_number,Calculations!AN:AN,0),10),IF(Subgroup_number=Calculations!BR$17,Calculations!BR$14,""))</f>
        <v/>
      </c>
      <c r="Q107" s="46" t="str">
        <f>IF(COUNTIF(Calculations!AN:AN,Subgroup_number)=1,INDEX(Calculations!AN:BN,MATCH(Subgroup_number,Calculations!AN:AN,0),18),IF(Subgroup_number=Calculations!BR$17,Calculations!BR$6,""))</f>
        <v/>
      </c>
      <c r="R107" s="91" t="str">
        <f>IF(COUNTIF(Calculations!AN:AN,Subgroup_number)=1,INDEX(Calculations!AN:BN,MATCH(Subgroup_number,Calculations!AN:AN,0),19),IF(Subgroup_number=Calculations!BR$17,Calculations!BR$7,""))</f>
        <v/>
      </c>
      <c r="S107" s="144"/>
      <c r="V107" s="144"/>
      <c r="Y107" s="144"/>
    </row>
    <row r="108" spans="6:25" x14ac:dyDescent="0.2">
      <c r="F108" s="73">
        <v>107</v>
      </c>
      <c r="G10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8" s="46" t="str">
        <f>IF(COUNTIF(Calculations!AN:AN,Subgroup_number)=1,INDEX(Calculations!AN:BN,MATCH(Subgroup_number,Calculations!AN:AN,0),5),IF(Subgroup_number=Calculations!BR$17,Calculations!BR$10,""))</f>
        <v/>
      </c>
      <c r="M108" s="40" t="str">
        <f>IF(COUNTIF(Calculations!AN:AN,Subgroup_number)=1,INDEX(Calculations!AN:BN,MATCH(Subgroup_number,Calculations!AN:AN,0),6),IF(Subgroup_number=Calculations!BR$17,Calculations!BR$11,""))</f>
        <v/>
      </c>
      <c r="N108" s="47" t="str">
        <f>IF(COUNTIF(Calculations!AN:AN,Subgroup_number)=1,INDEX(Calculations!AN:BN,MATCH(Subgroup_number,Calculations!AN:AN,0),7),IF(Subgroup_number=Calculations!BR$17,Calculations!BR$12,""))</f>
        <v/>
      </c>
      <c r="O108" s="46" t="str">
        <f>IF(COUNTIF(Calculations!AN:AN,Subgroup_number)=1,INDEX(Calculations!AN:BN,MATCH(Subgroup_number,Calculations!AN:AN,0),9),IF(Subgroup_number=Calculations!BR$17,Calculations!BR$13,""))</f>
        <v/>
      </c>
      <c r="P108" s="46" t="str">
        <f>IF(COUNTIF(Calculations!AN:AN,Subgroup_number)=1,INDEX(Calculations!AN:BN,MATCH(Subgroup_number,Calculations!AN:AN,0),10),IF(Subgroup_number=Calculations!BR$17,Calculations!BR$14,""))</f>
        <v/>
      </c>
      <c r="Q108" s="46" t="str">
        <f>IF(COUNTIF(Calculations!AN:AN,Subgroup_number)=1,INDEX(Calculations!AN:BN,MATCH(Subgroup_number,Calculations!AN:AN,0),18),IF(Subgroup_number=Calculations!BR$17,Calculations!BR$6,""))</f>
        <v/>
      </c>
      <c r="R108" s="91" t="str">
        <f>IF(COUNTIF(Calculations!AN:AN,Subgroup_number)=1,INDEX(Calculations!AN:BN,MATCH(Subgroup_number,Calculations!AN:AN,0),19),IF(Subgroup_number=Calculations!BR$17,Calculations!BR$7,""))</f>
        <v/>
      </c>
      <c r="S108" s="144"/>
      <c r="V108" s="144"/>
      <c r="Y108" s="144"/>
    </row>
    <row r="109" spans="6:25" x14ac:dyDescent="0.2">
      <c r="F109" s="73">
        <v>108</v>
      </c>
      <c r="G10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0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0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0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0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09" s="46" t="str">
        <f>IF(COUNTIF(Calculations!AN:AN,Subgroup_number)=1,INDEX(Calculations!AN:BN,MATCH(Subgroup_number,Calculations!AN:AN,0),5),IF(Subgroup_number=Calculations!BR$17,Calculations!BR$10,""))</f>
        <v/>
      </c>
      <c r="M109" s="40" t="str">
        <f>IF(COUNTIF(Calculations!AN:AN,Subgroup_number)=1,INDEX(Calculations!AN:BN,MATCH(Subgroup_number,Calculations!AN:AN,0),6),IF(Subgroup_number=Calculations!BR$17,Calculations!BR$11,""))</f>
        <v/>
      </c>
      <c r="N109" s="47" t="str">
        <f>IF(COUNTIF(Calculations!AN:AN,Subgroup_number)=1,INDEX(Calculations!AN:BN,MATCH(Subgroup_number,Calculations!AN:AN,0),7),IF(Subgroup_number=Calculations!BR$17,Calculations!BR$12,""))</f>
        <v/>
      </c>
      <c r="O109" s="46" t="str">
        <f>IF(COUNTIF(Calculations!AN:AN,Subgroup_number)=1,INDEX(Calculations!AN:BN,MATCH(Subgroup_number,Calculations!AN:AN,0),9),IF(Subgroup_number=Calculations!BR$17,Calculations!BR$13,""))</f>
        <v/>
      </c>
      <c r="P109" s="46" t="str">
        <f>IF(COUNTIF(Calculations!AN:AN,Subgroup_number)=1,INDEX(Calculations!AN:BN,MATCH(Subgroup_number,Calculations!AN:AN,0),10),IF(Subgroup_number=Calculations!BR$17,Calculations!BR$14,""))</f>
        <v/>
      </c>
      <c r="Q109" s="46" t="str">
        <f>IF(COUNTIF(Calculations!AN:AN,Subgroup_number)=1,INDEX(Calculations!AN:BN,MATCH(Subgroup_number,Calculations!AN:AN,0),18),IF(Subgroup_number=Calculations!BR$17,Calculations!BR$6,""))</f>
        <v/>
      </c>
      <c r="R109" s="91" t="str">
        <f>IF(COUNTIF(Calculations!AN:AN,Subgroup_number)=1,INDEX(Calculations!AN:BN,MATCH(Subgroup_number,Calculations!AN:AN,0),19),IF(Subgroup_number=Calculations!BR$17,Calculations!BR$7,""))</f>
        <v/>
      </c>
      <c r="S109" s="144"/>
      <c r="V109" s="144"/>
      <c r="Y109" s="144"/>
    </row>
    <row r="110" spans="6:25" x14ac:dyDescent="0.2">
      <c r="F110" s="73">
        <v>109</v>
      </c>
      <c r="G11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0" s="46" t="str">
        <f>IF(COUNTIF(Calculations!AN:AN,Subgroup_number)=1,INDEX(Calculations!AN:BN,MATCH(Subgroup_number,Calculations!AN:AN,0),5),IF(Subgroup_number=Calculations!BR$17,Calculations!BR$10,""))</f>
        <v/>
      </c>
      <c r="M110" s="40" t="str">
        <f>IF(COUNTIF(Calculations!AN:AN,Subgroup_number)=1,INDEX(Calculations!AN:BN,MATCH(Subgroup_number,Calculations!AN:AN,0),6),IF(Subgroup_number=Calculations!BR$17,Calculations!BR$11,""))</f>
        <v/>
      </c>
      <c r="N110" s="47" t="str">
        <f>IF(COUNTIF(Calculations!AN:AN,Subgroup_number)=1,INDEX(Calculations!AN:BN,MATCH(Subgroup_number,Calculations!AN:AN,0),7),IF(Subgroup_number=Calculations!BR$17,Calculations!BR$12,""))</f>
        <v/>
      </c>
      <c r="O110" s="46" t="str">
        <f>IF(COUNTIF(Calculations!AN:AN,Subgroup_number)=1,INDEX(Calculations!AN:BN,MATCH(Subgroup_number,Calculations!AN:AN,0),9),IF(Subgroup_number=Calculations!BR$17,Calculations!BR$13,""))</f>
        <v/>
      </c>
      <c r="P110" s="46" t="str">
        <f>IF(COUNTIF(Calculations!AN:AN,Subgroup_number)=1,INDEX(Calculations!AN:BN,MATCH(Subgroup_number,Calculations!AN:AN,0),10),IF(Subgroup_number=Calculations!BR$17,Calculations!BR$14,""))</f>
        <v/>
      </c>
      <c r="Q110" s="46" t="str">
        <f>IF(COUNTIF(Calculations!AN:AN,Subgroup_number)=1,INDEX(Calculations!AN:BN,MATCH(Subgroup_number,Calculations!AN:AN,0),18),IF(Subgroup_number=Calculations!BR$17,Calculations!BR$6,""))</f>
        <v/>
      </c>
      <c r="R110" s="91" t="str">
        <f>IF(COUNTIF(Calculations!AN:AN,Subgroup_number)=1,INDEX(Calculations!AN:BN,MATCH(Subgroup_number,Calculations!AN:AN,0),19),IF(Subgroup_number=Calculations!BR$17,Calculations!BR$7,""))</f>
        <v/>
      </c>
      <c r="S110" s="144"/>
      <c r="V110" s="144"/>
      <c r="Y110" s="144"/>
    </row>
    <row r="111" spans="6:25" x14ac:dyDescent="0.2">
      <c r="F111" s="73">
        <v>110</v>
      </c>
      <c r="G11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1" s="46" t="str">
        <f>IF(COUNTIF(Calculations!AN:AN,Subgroup_number)=1,INDEX(Calculations!AN:BN,MATCH(Subgroup_number,Calculations!AN:AN,0),5),IF(Subgroup_number=Calculations!BR$17,Calculations!BR$10,""))</f>
        <v/>
      </c>
      <c r="M111" s="40" t="str">
        <f>IF(COUNTIF(Calculations!AN:AN,Subgroup_number)=1,INDEX(Calculations!AN:BN,MATCH(Subgroup_number,Calculations!AN:AN,0),6),IF(Subgroup_number=Calculations!BR$17,Calculations!BR$11,""))</f>
        <v/>
      </c>
      <c r="N111" s="47" t="str">
        <f>IF(COUNTIF(Calculations!AN:AN,Subgroup_number)=1,INDEX(Calculations!AN:BN,MATCH(Subgroup_number,Calculations!AN:AN,0),7),IF(Subgroup_number=Calculations!BR$17,Calculations!BR$12,""))</f>
        <v/>
      </c>
      <c r="O111" s="46" t="str">
        <f>IF(COUNTIF(Calculations!AN:AN,Subgroup_number)=1,INDEX(Calculations!AN:BN,MATCH(Subgroup_number,Calculations!AN:AN,0),9),IF(Subgroup_number=Calculations!BR$17,Calculations!BR$13,""))</f>
        <v/>
      </c>
      <c r="P111" s="46" t="str">
        <f>IF(COUNTIF(Calculations!AN:AN,Subgroup_number)=1,INDEX(Calculations!AN:BN,MATCH(Subgroup_number,Calculations!AN:AN,0),10),IF(Subgroup_number=Calculations!BR$17,Calculations!BR$14,""))</f>
        <v/>
      </c>
      <c r="Q111" s="46" t="str">
        <f>IF(COUNTIF(Calculations!AN:AN,Subgroup_number)=1,INDEX(Calculations!AN:BN,MATCH(Subgroup_number,Calculations!AN:AN,0),18),IF(Subgroup_number=Calculations!BR$17,Calculations!BR$6,""))</f>
        <v/>
      </c>
      <c r="R111" s="91" t="str">
        <f>IF(COUNTIF(Calculations!AN:AN,Subgroup_number)=1,INDEX(Calculations!AN:BN,MATCH(Subgroup_number,Calculations!AN:AN,0),19),IF(Subgroup_number=Calculations!BR$17,Calculations!BR$7,""))</f>
        <v/>
      </c>
      <c r="S111" s="144"/>
      <c r="V111" s="144"/>
      <c r="Y111" s="144"/>
    </row>
    <row r="112" spans="6:25" x14ac:dyDescent="0.2">
      <c r="F112" s="73">
        <v>111</v>
      </c>
      <c r="G11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2" s="46" t="str">
        <f>IF(COUNTIF(Calculations!AN:AN,Subgroup_number)=1,INDEX(Calculations!AN:BN,MATCH(Subgroup_number,Calculations!AN:AN,0),5),IF(Subgroup_number=Calculations!BR$17,Calculations!BR$10,""))</f>
        <v/>
      </c>
      <c r="M112" s="40" t="str">
        <f>IF(COUNTIF(Calculations!AN:AN,Subgroup_number)=1,INDEX(Calculations!AN:BN,MATCH(Subgroup_number,Calculations!AN:AN,0),6),IF(Subgroup_number=Calculations!BR$17,Calculations!BR$11,""))</f>
        <v/>
      </c>
      <c r="N112" s="47" t="str">
        <f>IF(COUNTIF(Calculations!AN:AN,Subgroup_number)=1,INDEX(Calculations!AN:BN,MATCH(Subgroup_number,Calculations!AN:AN,0),7),IF(Subgroup_number=Calculations!BR$17,Calculations!BR$12,""))</f>
        <v/>
      </c>
      <c r="O112" s="46" t="str">
        <f>IF(COUNTIF(Calculations!AN:AN,Subgroup_number)=1,INDEX(Calculations!AN:BN,MATCH(Subgroup_number,Calculations!AN:AN,0),9),IF(Subgroup_number=Calculations!BR$17,Calculations!BR$13,""))</f>
        <v/>
      </c>
      <c r="P112" s="46" t="str">
        <f>IF(COUNTIF(Calculations!AN:AN,Subgroup_number)=1,INDEX(Calculations!AN:BN,MATCH(Subgroup_number,Calculations!AN:AN,0),10),IF(Subgroup_number=Calculations!BR$17,Calculations!BR$14,""))</f>
        <v/>
      </c>
      <c r="Q112" s="46" t="str">
        <f>IF(COUNTIF(Calculations!AN:AN,Subgroup_number)=1,INDEX(Calculations!AN:BN,MATCH(Subgroup_number,Calculations!AN:AN,0),18),IF(Subgroup_number=Calculations!BR$17,Calculations!BR$6,""))</f>
        <v/>
      </c>
      <c r="R112" s="91" t="str">
        <f>IF(COUNTIF(Calculations!AN:AN,Subgroup_number)=1,INDEX(Calculations!AN:BN,MATCH(Subgroup_number,Calculations!AN:AN,0),19),IF(Subgroup_number=Calculations!BR$17,Calculations!BR$7,""))</f>
        <v/>
      </c>
      <c r="S112" s="144"/>
      <c r="V112" s="144"/>
      <c r="Y112" s="144"/>
    </row>
    <row r="113" spans="6:25" x14ac:dyDescent="0.2">
      <c r="F113" s="73">
        <v>112</v>
      </c>
      <c r="G11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3" s="46" t="str">
        <f>IF(COUNTIF(Calculations!AN:AN,Subgroup_number)=1,INDEX(Calculations!AN:BN,MATCH(Subgroup_number,Calculations!AN:AN,0),5),IF(Subgroup_number=Calculations!BR$17,Calculations!BR$10,""))</f>
        <v/>
      </c>
      <c r="M113" s="40" t="str">
        <f>IF(COUNTIF(Calculations!AN:AN,Subgroup_number)=1,INDEX(Calculations!AN:BN,MATCH(Subgroup_number,Calculations!AN:AN,0),6),IF(Subgroup_number=Calculations!BR$17,Calculations!BR$11,""))</f>
        <v/>
      </c>
      <c r="N113" s="47" t="str">
        <f>IF(COUNTIF(Calculations!AN:AN,Subgroup_number)=1,INDEX(Calculations!AN:BN,MATCH(Subgroup_number,Calculations!AN:AN,0),7),IF(Subgroup_number=Calculations!BR$17,Calculations!BR$12,""))</f>
        <v/>
      </c>
      <c r="O113" s="46" t="str">
        <f>IF(COUNTIF(Calculations!AN:AN,Subgroup_number)=1,INDEX(Calculations!AN:BN,MATCH(Subgroup_number,Calculations!AN:AN,0),9),IF(Subgroup_number=Calculations!BR$17,Calculations!BR$13,""))</f>
        <v/>
      </c>
      <c r="P113" s="46" t="str">
        <f>IF(COUNTIF(Calculations!AN:AN,Subgroup_number)=1,INDEX(Calculations!AN:BN,MATCH(Subgroup_number,Calculations!AN:AN,0),10),IF(Subgroup_number=Calculations!BR$17,Calculations!BR$14,""))</f>
        <v/>
      </c>
      <c r="Q113" s="46" t="str">
        <f>IF(COUNTIF(Calculations!AN:AN,Subgroup_number)=1,INDEX(Calculations!AN:BN,MATCH(Subgroup_number,Calculations!AN:AN,0),18),IF(Subgroup_number=Calculations!BR$17,Calculations!BR$6,""))</f>
        <v/>
      </c>
      <c r="R113" s="91" t="str">
        <f>IF(COUNTIF(Calculations!AN:AN,Subgroup_number)=1,INDEX(Calculations!AN:BN,MATCH(Subgroup_number,Calculations!AN:AN,0),19),IF(Subgroup_number=Calculations!BR$17,Calculations!BR$7,""))</f>
        <v/>
      </c>
      <c r="S113" s="144"/>
      <c r="V113" s="144"/>
      <c r="Y113" s="144"/>
    </row>
    <row r="114" spans="6:25" x14ac:dyDescent="0.2">
      <c r="F114" s="73">
        <v>113</v>
      </c>
      <c r="G11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4" s="46" t="str">
        <f>IF(COUNTIF(Calculations!AN:AN,Subgroup_number)=1,INDEX(Calculations!AN:BN,MATCH(Subgroup_number,Calculations!AN:AN,0),5),IF(Subgroup_number=Calculations!BR$17,Calculations!BR$10,""))</f>
        <v/>
      </c>
      <c r="M114" s="40" t="str">
        <f>IF(COUNTIF(Calculations!AN:AN,Subgroup_number)=1,INDEX(Calculations!AN:BN,MATCH(Subgroup_number,Calculations!AN:AN,0),6),IF(Subgroup_number=Calculations!BR$17,Calculations!BR$11,""))</f>
        <v/>
      </c>
      <c r="N114" s="47" t="str">
        <f>IF(COUNTIF(Calculations!AN:AN,Subgroup_number)=1,INDEX(Calculations!AN:BN,MATCH(Subgroup_number,Calculations!AN:AN,0),7),IF(Subgroup_number=Calculations!BR$17,Calculations!BR$12,""))</f>
        <v/>
      </c>
      <c r="O114" s="46" t="str">
        <f>IF(COUNTIF(Calculations!AN:AN,Subgroup_number)=1,INDEX(Calculations!AN:BN,MATCH(Subgroup_number,Calculations!AN:AN,0),9),IF(Subgroup_number=Calculations!BR$17,Calculations!BR$13,""))</f>
        <v/>
      </c>
      <c r="P114" s="46" t="str">
        <f>IF(COUNTIF(Calculations!AN:AN,Subgroup_number)=1,INDEX(Calculations!AN:BN,MATCH(Subgroup_number,Calculations!AN:AN,0),10),IF(Subgroup_number=Calculations!BR$17,Calculations!BR$14,""))</f>
        <v/>
      </c>
      <c r="Q114" s="46" t="str">
        <f>IF(COUNTIF(Calculations!AN:AN,Subgroup_number)=1,INDEX(Calculations!AN:BN,MATCH(Subgroup_number,Calculations!AN:AN,0),18),IF(Subgroup_number=Calculations!BR$17,Calculations!BR$6,""))</f>
        <v/>
      </c>
      <c r="R114" s="91" t="str">
        <f>IF(COUNTIF(Calculations!AN:AN,Subgroup_number)=1,INDEX(Calculations!AN:BN,MATCH(Subgroup_number,Calculations!AN:AN,0),19),IF(Subgroup_number=Calculations!BR$17,Calculations!BR$7,""))</f>
        <v/>
      </c>
      <c r="S114" s="144"/>
      <c r="V114" s="144"/>
      <c r="Y114" s="144"/>
    </row>
    <row r="115" spans="6:25" x14ac:dyDescent="0.2">
      <c r="F115" s="73">
        <v>114</v>
      </c>
      <c r="G11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5" s="46" t="str">
        <f>IF(COUNTIF(Calculations!AN:AN,Subgroup_number)=1,INDEX(Calculations!AN:BN,MATCH(Subgroup_number,Calculations!AN:AN,0),5),IF(Subgroup_number=Calculations!BR$17,Calculations!BR$10,""))</f>
        <v/>
      </c>
      <c r="M115" s="40" t="str">
        <f>IF(COUNTIF(Calculations!AN:AN,Subgroup_number)=1,INDEX(Calculations!AN:BN,MATCH(Subgroup_number,Calculations!AN:AN,0),6),IF(Subgroup_number=Calculations!BR$17,Calculations!BR$11,""))</f>
        <v/>
      </c>
      <c r="N115" s="47" t="str">
        <f>IF(COUNTIF(Calculations!AN:AN,Subgroup_number)=1,INDEX(Calculations!AN:BN,MATCH(Subgroup_number,Calculations!AN:AN,0),7),IF(Subgroup_number=Calculations!BR$17,Calculations!BR$12,""))</f>
        <v/>
      </c>
      <c r="O115" s="46" t="str">
        <f>IF(COUNTIF(Calculations!AN:AN,Subgroup_number)=1,INDEX(Calculations!AN:BN,MATCH(Subgroup_number,Calculations!AN:AN,0),9),IF(Subgroup_number=Calculations!BR$17,Calculations!BR$13,""))</f>
        <v/>
      </c>
      <c r="P115" s="46" t="str">
        <f>IF(COUNTIF(Calculations!AN:AN,Subgroup_number)=1,INDEX(Calculations!AN:BN,MATCH(Subgroup_number,Calculations!AN:AN,0),10),IF(Subgroup_number=Calculations!BR$17,Calculations!BR$14,""))</f>
        <v/>
      </c>
      <c r="Q115" s="46" t="str">
        <f>IF(COUNTIF(Calculations!AN:AN,Subgroup_number)=1,INDEX(Calculations!AN:BN,MATCH(Subgroup_number,Calculations!AN:AN,0),18),IF(Subgroup_number=Calculations!BR$17,Calculations!BR$6,""))</f>
        <v/>
      </c>
      <c r="R115" s="91" t="str">
        <f>IF(COUNTIF(Calculations!AN:AN,Subgroup_number)=1,INDEX(Calculations!AN:BN,MATCH(Subgroup_number,Calculations!AN:AN,0),19),IF(Subgroup_number=Calculations!BR$17,Calculations!BR$7,""))</f>
        <v/>
      </c>
      <c r="S115" s="144"/>
      <c r="V115" s="144"/>
      <c r="Y115" s="144"/>
    </row>
    <row r="116" spans="6:25" x14ac:dyDescent="0.2">
      <c r="F116" s="73">
        <v>115</v>
      </c>
      <c r="G11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6" s="46" t="str">
        <f>IF(COUNTIF(Calculations!AN:AN,Subgroup_number)=1,INDEX(Calculations!AN:BN,MATCH(Subgroup_number,Calculations!AN:AN,0),5),IF(Subgroup_number=Calculations!BR$17,Calculations!BR$10,""))</f>
        <v/>
      </c>
      <c r="M116" s="40" t="str">
        <f>IF(COUNTIF(Calculations!AN:AN,Subgroup_number)=1,INDEX(Calculations!AN:BN,MATCH(Subgroup_number,Calculations!AN:AN,0),6),IF(Subgroup_number=Calculations!BR$17,Calculations!BR$11,""))</f>
        <v/>
      </c>
      <c r="N116" s="47" t="str">
        <f>IF(COUNTIF(Calculations!AN:AN,Subgroup_number)=1,INDEX(Calculations!AN:BN,MATCH(Subgroup_number,Calculations!AN:AN,0),7),IF(Subgroup_number=Calculations!BR$17,Calculations!BR$12,""))</f>
        <v/>
      </c>
      <c r="O116" s="46" t="str">
        <f>IF(COUNTIF(Calculations!AN:AN,Subgroup_number)=1,INDEX(Calculations!AN:BN,MATCH(Subgroup_number,Calculations!AN:AN,0),9),IF(Subgroup_number=Calculations!BR$17,Calculations!BR$13,""))</f>
        <v/>
      </c>
      <c r="P116" s="46" t="str">
        <f>IF(COUNTIF(Calculations!AN:AN,Subgroup_number)=1,INDEX(Calculations!AN:BN,MATCH(Subgroup_number,Calculations!AN:AN,0),10),IF(Subgroup_number=Calculations!BR$17,Calculations!BR$14,""))</f>
        <v/>
      </c>
      <c r="Q116" s="46" t="str">
        <f>IF(COUNTIF(Calculations!AN:AN,Subgroup_number)=1,INDEX(Calculations!AN:BN,MATCH(Subgroup_number,Calculations!AN:AN,0),18),IF(Subgroup_number=Calculations!BR$17,Calculations!BR$6,""))</f>
        <v/>
      </c>
      <c r="R116" s="91" t="str">
        <f>IF(COUNTIF(Calculations!AN:AN,Subgroup_number)=1,INDEX(Calculations!AN:BN,MATCH(Subgroup_number,Calculations!AN:AN,0),19),IF(Subgroup_number=Calculations!BR$17,Calculations!BR$7,""))</f>
        <v/>
      </c>
      <c r="S116" s="144"/>
      <c r="V116" s="144"/>
      <c r="Y116" s="144"/>
    </row>
    <row r="117" spans="6:25" x14ac:dyDescent="0.2">
      <c r="F117" s="73">
        <v>116</v>
      </c>
      <c r="G11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7" s="46" t="str">
        <f>IF(COUNTIF(Calculations!AN:AN,Subgroup_number)=1,INDEX(Calculations!AN:BN,MATCH(Subgroup_number,Calculations!AN:AN,0),5),IF(Subgroup_number=Calculations!BR$17,Calculations!BR$10,""))</f>
        <v/>
      </c>
      <c r="M117" s="40" t="str">
        <f>IF(COUNTIF(Calculations!AN:AN,Subgroup_number)=1,INDEX(Calculations!AN:BN,MATCH(Subgroup_number,Calculations!AN:AN,0),6),IF(Subgroup_number=Calculations!BR$17,Calculations!BR$11,""))</f>
        <v/>
      </c>
      <c r="N117" s="47" t="str">
        <f>IF(COUNTIF(Calculations!AN:AN,Subgroup_number)=1,INDEX(Calculations!AN:BN,MATCH(Subgroup_number,Calculations!AN:AN,0),7),IF(Subgroup_number=Calculations!BR$17,Calculations!BR$12,""))</f>
        <v/>
      </c>
      <c r="O117" s="46" t="str">
        <f>IF(COUNTIF(Calculations!AN:AN,Subgroup_number)=1,INDEX(Calculations!AN:BN,MATCH(Subgroup_number,Calculations!AN:AN,0),9),IF(Subgroup_number=Calculations!BR$17,Calculations!BR$13,""))</f>
        <v/>
      </c>
      <c r="P117" s="46" t="str">
        <f>IF(COUNTIF(Calculations!AN:AN,Subgroup_number)=1,INDEX(Calculations!AN:BN,MATCH(Subgroup_number,Calculations!AN:AN,0),10),IF(Subgroup_number=Calculations!BR$17,Calculations!BR$14,""))</f>
        <v/>
      </c>
      <c r="Q117" s="46" t="str">
        <f>IF(COUNTIF(Calculations!AN:AN,Subgroup_number)=1,INDEX(Calculations!AN:BN,MATCH(Subgroup_number,Calculations!AN:AN,0),18),IF(Subgroup_number=Calculations!BR$17,Calculations!BR$6,""))</f>
        <v/>
      </c>
      <c r="R117" s="91" t="str">
        <f>IF(COUNTIF(Calculations!AN:AN,Subgroup_number)=1,INDEX(Calculations!AN:BN,MATCH(Subgroup_number,Calculations!AN:AN,0),19),IF(Subgroup_number=Calculations!BR$17,Calculations!BR$7,""))</f>
        <v/>
      </c>
      <c r="S117" s="144"/>
      <c r="V117" s="144"/>
      <c r="Y117" s="144"/>
    </row>
    <row r="118" spans="6:25" x14ac:dyDescent="0.2">
      <c r="F118" s="73">
        <v>117</v>
      </c>
      <c r="G11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8" s="46" t="str">
        <f>IF(COUNTIF(Calculations!AN:AN,Subgroup_number)=1,INDEX(Calculations!AN:BN,MATCH(Subgroup_number,Calculations!AN:AN,0),5),IF(Subgroup_number=Calculations!BR$17,Calculations!BR$10,""))</f>
        <v/>
      </c>
      <c r="M118" s="40" t="str">
        <f>IF(COUNTIF(Calculations!AN:AN,Subgroup_number)=1,INDEX(Calculations!AN:BN,MATCH(Subgroup_number,Calculations!AN:AN,0),6),IF(Subgroup_number=Calculations!BR$17,Calculations!BR$11,""))</f>
        <v/>
      </c>
      <c r="N118" s="47" t="str">
        <f>IF(COUNTIF(Calculations!AN:AN,Subgroup_number)=1,INDEX(Calculations!AN:BN,MATCH(Subgroup_number,Calculations!AN:AN,0),7),IF(Subgroup_number=Calculations!BR$17,Calculations!BR$12,""))</f>
        <v/>
      </c>
      <c r="O118" s="46" t="str">
        <f>IF(COUNTIF(Calculations!AN:AN,Subgroup_number)=1,INDEX(Calculations!AN:BN,MATCH(Subgroup_number,Calculations!AN:AN,0),9),IF(Subgroup_number=Calculations!BR$17,Calculations!BR$13,""))</f>
        <v/>
      </c>
      <c r="P118" s="46" t="str">
        <f>IF(COUNTIF(Calculations!AN:AN,Subgroup_number)=1,INDEX(Calculations!AN:BN,MATCH(Subgroup_number,Calculations!AN:AN,0),10),IF(Subgroup_number=Calculations!BR$17,Calculations!BR$14,""))</f>
        <v/>
      </c>
      <c r="Q118" s="46" t="str">
        <f>IF(COUNTIF(Calculations!AN:AN,Subgroup_number)=1,INDEX(Calculations!AN:BN,MATCH(Subgroup_number,Calculations!AN:AN,0),18),IF(Subgroup_number=Calculations!BR$17,Calculations!BR$6,""))</f>
        <v/>
      </c>
      <c r="R118" s="91" t="str">
        <f>IF(COUNTIF(Calculations!AN:AN,Subgroup_number)=1,INDEX(Calculations!AN:BN,MATCH(Subgroup_number,Calculations!AN:AN,0),19),IF(Subgroup_number=Calculations!BR$17,Calculations!BR$7,""))</f>
        <v/>
      </c>
      <c r="S118" s="144"/>
      <c r="V118" s="144"/>
      <c r="Y118" s="144"/>
    </row>
    <row r="119" spans="6:25" x14ac:dyDescent="0.2">
      <c r="F119" s="73">
        <v>118</v>
      </c>
      <c r="G11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1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1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1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1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19" s="46" t="str">
        <f>IF(COUNTIF(Calculations!AN:AN,Subgroup_number)=1,INDEX(Calculations!AN:BN,MATCH(Subgroup_number,Calculations!AN:AN,0),5),IF(Subgroup_number=Calculations!BR$17,Calculations!BR$10,""))</f>
        <v/>
      </c>
      <c r="M119" s="40" t="str">
        <f>IF(COUNTIF(Calculations!AN:AN,Subgroup_number)=1,INDEX(Calculations!AN:BN,MATCH(Subgroup_number,Calculations!AN:AN,0),6),IF(Subgroup_number=Calculations!BR$17,Calculations!BR$11,""))</f>
        <v/>
      </c>
      <c r="N119" s="47" t="str">
        <f>IF(COUNTIF(Calculations!AN:AN,Subgroup_number)=1,INDEX(Calculations!AN:BN,MATCH(Subgroup_number,Calculations!AN:AN,0),7),IF(Subgroup_number=Calculations!BR$17,Calculations!BR$12,""))</f>
        <v/>
      </c>
      <c r="O119" s="46" t="str">
        <f>IF(COUNTIF(Calculations!AN:AN,Subgroup_number)=1,INDEX(Calculations!AN:BN,MATCH(Subgroup_number,Calculations!AN:AN,0),9),IF(Subgroup_number=Calculations!BR$17,Calculations!BR$13,""))</f>
        <v/>
      </c>
      <c r="P119" s="46" t="str">
        <f>IF(COUNTIF(Calculations!AN:AN,Subgroup_number)=1,INDEX(Calculations!AN:BN,MATCH(Subgroup_number,Calculations!AN:AN,0),10),IF(Subgroup_number=Calculations!BR$17,Calculations!BR$14,""))</f>
        <v/>
      </c>
      <c r="Q119" s="46" t="str">
        <f>IF(COUNTIF(Calculations!AN:AN,Subgroup_number)=1,INDEX(Calculations!AN:BN,MATCH(Subgroup_number,Calculations!AN:AN,0),18),IF(Subgroup_number=Calculations!BR$17,Calculations!BR$6,""))</f>
        <v/>
      </c>
      <c r="R119" s="91" t="str">
        <f>IF(COUNTIF(Calculations!AN:AN,Subgroup_number)=1,INDEX(Calculations!AN:BN,MATCH(Subgroup_number,Calculations!AN:AN,0),19),IF(Subgroup_number=Calculations!BR$17,Calculations!BR$7,""))</f>
        <v/>
      </c>
      <c r="S119" s="144"/>
      <c r="V119" s="144"/>
      <c r="Y119" s="144"/>
    </row>
    <row r="120" spans="6:25" x14ac:dyDescent="0.2">
      <c r="F120" s="73">
        <v>119</v>
      </c>
      <c r="G12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0" s="46" t="str">
        <f>IF(COUNTIF(Calculations!AN:AN,Subgroup_number)=1,INDEX(Calculations!AN:BN,MATCH(Subgroup_number,Calculations!AN:AN,0),5),IF(Subgroup_number=Calculations!BR$17,Calculations!BR$10,""))</f>
        <v/>
      </c>
      <c r="M120" s="40" t="str">
        <f>IF(COUNTIF(Calculations!AN:AN,Subgroup_number)=1,INDEX(Calculations!AN:BN,MATCH(Subgroup_number,Calculations!AN:AN,0),6),IF(Subgroup_number=Calculations!BR$17,Calculations!BR$11,""))</f>
        <v/>
      </c>
      <c r="N120" s="47" t="str">
        <f>IF(COUNTIF(Calculations!AN:AN,Subgroup_number)=1,INDEX(Calculations!AN:BN,MATCH(Subgroup_number,Calculations!AN:AN,0),7),IF(Subgroup_number=Calculations!BR$17,Calculations!BR$12,""))</f>
        <v/>
      </c>
      <c r="O120" s="46" t="str">
        <f>IF(COUNTIF(Calculations!AN:AN,Subgroup_number)=1,INDEX(Calculations!AN:BN,MATCH(Subgroup_number,Calculations!AN:AN,0),9),IF(Subgroup_number=Calculations!BR$17,Calculations!BR$13,""))</f>
        <v/>
      </c>
      <c r="P120" s="46" t="str">
        <f>IF(COUNTIF(Calculations!AN:AN,Subgroup_number)=1,INDEX(Calculations!AN:BN,MATCH(Subgroup_number,Calculations!AN:AN,0),10),IF(Subgroup_number=Calculations!BR$17,Calculations!BR$14,""))</f>
        <v/>
      </c>
      <c r="Q120" s="46" t="str">
        <f>IF(COUNTIF(Calculations!AN:AN,Subgroup_number)=1,INDEX(Calculations!AN:BN,MATCH(Subgroup_number,Calculations!AN:AN,0),18),IF(Subgroup_number=Calculations!BR$17,Calculations!BR$6,""))</f>
        <v/>
      </c>
      <c r="R120" s="91" t="str">
        <f>IF(COUNTIF(Calculations!AN:AN,Subgroup_number)=1,INDEX(Calculations!AN:BN,MATCH(Subgroup_number,Calculations!AN:AN,0),19),IF(Subgroup_number=Calculations!BR$17,Calculations!BR$7,""))</f>
        <v/>
      </c>
      <c r="S120" s="144"/>
      <c r="V120" s="144"/>
      <c r="Y120" s="144"/>
    </row>
    <row r="121" spans="6:25" x14ac:dyDescent="0.2">
      <c r="F121" s="73">
        <v>120</v>
      </c>
      <c r="G12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1" s="46" t="str">
        <f>IF(COUNTIF(Calculations!AN:AN,Subgroup_number)=1,INDEX(Calculations!AN:BN,MATCH(Subgroup_number,Calculations!AN:AN,0),5),IF(Subgroup_number=Calculations!BR$17,Calculations!BR$10,""))</f>
        <v/>
      </c>
      <c r="M121" s="40" t="str">
        <f>IF(COUNTIF(Calculations!AN:AN,Subgroup_number)=1,INDEX(Calculations!AN:BN,MATCH(Subgroup_number,Calculations!AN:AN,0),6),IF(Subgroup_number=Calculations!BR$17,Calculations!BR$11,""))</f>
        <v/>
      </c>
      <c r="N121" s="47" t="str">
        <f>IF(COUNTIF(Calculations!AN:AN,Subgroup_number)=1,INDEX(Calculations!AN:BN,MATCH(Subgroup_number,Calculations!AN:AN,0),7),IF(Subgroup_number=Calculations!BR$17,Calculations!BR$12,""))</f>
        <v/>
      </c>
      <c r="O121" s="46" t="str">
        <f>IF(COUNTIF(Calculations!AN:AN,Subgroup_number)=1,INDEX(Calculations!AN:BN,MATCH(Subgroup_number,Calculations!AN:AN,0),9),IF(Subgroup_number=Calculations!BR$17,Calculations!BR$13,""))</f>
        <v/>
      </c>
      <c r="P121" s="46" t="str">
        <f>IF(COUNTIF(Calculations!AN:AN,Subgroup_number)=1,INDEX(Calculations!AN:BN,MATCH(Subgroup_number,Calculations!AN:AN,0),10),IF(Subgroup_number=Calculations!BR$17,Calculations!BR$14,""))</f>
        <v/>
      </c>
      <c r="Q121" s="46" t="str">
        <f>IF(COUNTIF(Calculations!AN:AN,Subgroup_number)=1,INDEX(Calculations!AN:BN,MATCH(Subgroup_number,Calculations!AN:AN,0),18),IF(Subgroup_number=Calculations!BR$17,Calculations!BR$6,""))</f>
        <v/>
      </c>
      <c r="R121" s="91" t="str">
        <f>IF(COUNTIF(Calculations!AN:AN,Subgroup_number)=1,INDEX(Calculations!AN:BN,MATCH(Subgroup_number,Calculations!AN:AN,0),19),IF(Subgroup_number=Calculations!BR$17,Calculations!BR$7,""))</f>
        <v/>
      </c>
      <c r="S121" s="144"/>
      <c r="V121" s="144"/>
      <c r="Y121" s="144"/>
    </row>
    <row r="122" spans="6:25" x14ac:dyDescent="0.2">
      <c r="F122" s="73">
        <v>121</v>
      </c>
      <c r="G12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2" s="46" t="str">
        <f>IF(COUNTIF(Calculations!AN:AN,Subgroup_number)=1,INDEX(Calculations!AN:BN,MATCH(Subgroup_number,Calculations!AN:AN,0),5),IF(Subgroup_number=Calculations!BR$17,Calculations!BR$10,""))</f>
        <v/>
      </c>
      <c r="M122" s="40" t="str">
        <f>IF(COUNTIF(Calculations!AN:AN,Subgroup_number)=1,INDEX(Calculations!AN:BN,MATCH(Subgroup_number,Calculations!AN:AN,0),6),IF(Subgroup_number=Calculations!BR$17,Calculations!BR$11,""))</f>
        <v/>
      </c>
      <c r="N122" s="47" t="str">
        <f>IF(COUNTIF(Calculations!AN:AN,Subgroup_number)=1,INDEX(Calculations!AN:BN,MATCH(Subgroup_number,Calculations!AN:AN,0),7),IF(Subgroup_number=Calculations!BR$17,Calculations!BR$12,""))</f>
        <v/>
      </c>
      <c r="O122" s="46" t="str">
        <f>IF(COUNTIF(Calculations!AN:AN,Subgroup_number)=1,INDEX(Calculations!AN:BN,MATCH(Subgroup_number,Calculations!AN:AN,0),9),IF(Subgroup_number=Calculations!BR$17,Calculations!BR$13,""))</f>
        <v/>
      </c>
      <c r="P122" s="46" t="str">
        <f>IF(COUNTIF(Calculations!AN:AN,Subgroup_number)=1,INDEX(Calculations!AN:BN,MATCH(Subgroup_number,Calculations!AN:AN,0),10),IF(Subgroup_number=Calculations!BR$17,Calculations!BR$14,""))</f>
        <v/>
      </c>
      <c r="Q122" s="46" t="str">
        <f>IF(COUNTIF(Calculations!AN:AN,Subgroup_number)=1,INDEX(Calculations!AN:BN,MATCH(Subgroup_number,Calculations!AN:AN,0),18),IF(Subgroup_number=Calculations!BR$17,Calculations!BR$6,""))</f>
        <v/>
      </c>
      <c r="R122" s="91" t="str">
        <f>IF(COUNTIF(Calculations!AN:AN,Subgroup_number)=1,INDEX(Calculations!AN:BN,MATCH(Subgroup_number,Calculations!AN:AN,0),19),IF(Subgroup_number=Calculations!BR$17,Calculations!BR$7,""))</f>
        <v/>
      </c>
      <c r="S122" s="144"/>
      <c r="V122" s="144"/>
      <c r="Y122" s="144"/>
    </row>
    <row r="123" spans="6:25" x14ac:dyDescent="0.2">
      <c r="F123" s="73">
        <v>122</v>
      </c>
      <c r="G12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3" s="46" t="str">
        <f>IF(COUNTIF(Calculations!AN:AN,Subgroup_number)=1,INDEX(Calculations!AN:BN,MATCH(Subgroup_number,Calculations!AN:AN,0),5),IF(Subgroup_number=Calculations!BR$17,Calculations!BR$10,""))</f>
        <v/>
      </c>
      <c r="M123" s="40" t="str">
        <f>IF(COUNTIF(Calculations!AN:AN,Subgroup_number)=1,INDEX(Calculations!AN:BN,MATCH(Subgroup_number,Calculations!AN:AN,0),6),IF(Subgroup_number=Calculations!BR$17,Calculations!BR$11,""))</f>
        <v/>
      </c>
      <c r="N123" s="47" t="str">
        <f>IF(COUNTIF(Calculations!AN:AN,Subgroup_number)=1,INDEX(Calculations!AN:BN,MATCH(Subgroup_number,Calculations!AN:AN,0),7),IF(Subgroup_number=Calculations!BR$17,Calculations!BR$12,""))</f>
        <v/>
      </c>
      <c r="O123" s="46" t="str">
        <f>IF(COUNTIF(Calculations!AN:AN,Subgroup_number)=1,INDEX(Calculations!AN:BN,MATCH(Subgroup_number,Calculations!AN:AN,0),9),IF(Subgroup_number=Calculations!BR$17,Calculations!BR$13,""))</f>
        <v/>
      </c>
      <c r="P123" s="46" t="str">
        <f>IF(COUNTIF(Calculations!AN:AN,Subgroup_number)=1,INDEX(Calculations!AN:BN,MATCH(Subgroup_number,Calculations!AN:AN,0),10),IF(Subgroup_number=Calculations!BR$17,Calculations!BR$14,""))</f>
        <v/>
      </c>
      <c r="Q123" s="46" t="str">
        <f>IF(COUNTIF(Calculations!AN:AN,Subgroup_number)=1,INDEX(Calculations!AN:BN,MATCH(Subgroup_number,Calculations!AN:AN,0),18),IF(Subgroup_number=Calculations!BR$17,Calculations!BR$6,""))</f>
        <v/>
      </c>
      <c r="R123" s="91" t="str">
        <f>IF(COUNTIF(Calculations!AN:AN,Subgroup_number)=1,INDEX(Calculations!AN:BN,MATCH(Subgroup_number,Calculations!AN:AN,0),19),IF(Subgroup_number=Calculations!BR$17,Calculations!BR$7,""))</f>
        <v/>
      </c>
      <c r="S123" s="144"/>
      <c r="V123" s="144"/>
      <c r="Y123" s="144"/>
    </row>
    <row r="124" spans="6:25" x14ac:dyDescent="0.2">
      <c r="F124" s="73">
        <v>123</v>
      </c>
      <c r="G12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4" s="46" t="str">
        <f>IF(COUNTIF(Calculations!AN:AN,Subgroup_number)=1,INDEX(Calculations!AN:BN,MATCH(Subgroup_number,Calculations!AN:AN,0),5),IF(Subgroup_number=Calculations!BR$17,Calculations!BR$10,""))</f>
        <v/>
      </c>
      <c r="M124" s="40" t="str">
        <f>IF(COUNTIF(Calculations!AN:AN,Subgroup_number)=1,INDEX(Calculations!AN:BN,MATCH(Subgroup_number,Calculations!AN:AN,0),6),IF(Subgroup_number=Calculations!BR$17,Calculations!BR$11,""))</f>
        <v/>
      </c>
      <c r="N124" s="47" t="str">
        <f>IF(COUNTIF(Calculations!AN:AN,Subgroup_number)=1,INDEX(Calculations!AN:BN,MATCH(Subgroup_number,Calculations!AN:AN,0),7),IF(Subgroup_number=Calculations!BR$17,Calculations!BR$12,""))</f>
        <v/>
      </c>
      <c r="O124" s="46" t="str">
        <f>IF(COUNTIF(Calculations!AN:AN,Subgroup_number)=1,INDEX(Calculations!AN:BN,MATCH(Subgroup_number,Calculations!AN:AN,0),9),IF(Subgroup_number=Calculations!BR$17,Calculations!BR$13,""))</f>
        <v/>
      </c>
      <c r="P124" s="46" t="str">
        <f>IF(COUNTIF(Calculations!AN:AN,Subgroup_number)=1,INDEX(Calculations!AN:BN,MATCH(Subgroup_number,Calculations!AN:AN,0),10),IF(Subgroup_number=Calculations!BR$17,Calculations!BR$14,""))</f>
        <v/>
      </c>
      <c r="Q124" s="46" t="str">
        <f>IF(COUNTIF(Calculations!AN:AN,Subgroup_number)=1,INDEX(Calculations!AN:BN,MATCH(Subgroup_number,Calculations!AN:AN,0),18),IF(Subgroup_number=Calculations!BR$17,Calculations!BR$6,""))</f>
        <v/>
      </c>
      <c r="R124" s="91" t="str">
        <f>IF(COUNTIF(Calculations!AN:AN,Subgroup_number)=1,INDEX(Calculations!AN:BN,MATCH(Subgroup_number,Calculations!AN:AN,0),19),IF(Subgroup_number=Calculations!BR$17,Calculations!BR$7,""))</f>
        <v/>
      </c>
      <c r="S124" s="144"/>
      <c r="V124" s="144"/>
      <c r="Y124" s="144"/>
    </row>
    <row r="125" spans="6:25" x14ac:dyDescent="0.2">
      <c r="F125" s="73">
        <v>124</v>
      </c>
      <c r="G12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5" s="46" t="str">
        <f>IF(COUNTIF(Calculations!AN:AN,Subgroup_number)=1,INDEX(Calculations!AN:BN,MATCH(Subgroup_number,Calculations!AN:AN,0),5),IF(Subgroup_number=Calculations!BR$17,Calculations!BR$10,""))</f>
        <v/>
      </c>
      <c r="M125" s="40" t="str">
        <f>IF(COUNTIF(Calculations!AN:AN,Subgroup_number)=1,INDEX(Calculations!AN:BN,MATCH(Subgroup_number,Calculations!AN:AN,0),6),IF(Subgroup_number=Calculations!BR$17,Calculations!BR$11,""))</f>
        <v/>
      </c>
      <c r="N125" s="47" t="str">
        <f>IF(COUNTIF(Calculations!AN:AN,Subgroup_number)=1,INDEX(Calculations!AN:BN,MATCH(Subgroup_number,Calculations!AN:AN,0),7),IF(Subgroup_number=Calculations!BR$17,Calculations!BR$12,""))</f>
        <v/>
      </c>
      <c r="O125" s="46" t="str">
        <f>IF(COUNTIF(Calculations!AN:AN,Subgroup_number)=1,INDEX(Calculations!AN:BN,MATCH(Subgroup_number,Calculations!AN:AN,0),9),IF(Subgroup_number=Calculations!BR$17,Calculations!BR$13,""))</f>
        <v/>
      </c>
      <c r="P125" s="46" t="str">
        <f>IF(COUNTIF(Calculations!AN:AN,Subgroup_number)=1,INDEX(Calculations!AN:BN,MATCH(Subgroup_number,Calculations!AN:AN,0),10),IF(Subgroup_number=Calculations!BR$17,Calculations!BR$14,""))</f>
        <v/>
      </c>
      <c r="Q125" s="46" t="str">
        <f>IF(COUNTIF(Calculations!AN:AN,Subgroup_number)=1,INDEX(Calculations!AN:BN,MATCH(Subgroup_number,Calculations!AN:AN,0),18),IF(Subgroup_number=Calculations!BR$17,Calculations!BR$6,""))</f>
        <v/>
      </c>
      <c r="R125" s="91" t="str">
        <f>IF(COUNTIF(Calculations!AN:AN,Subgroup_number)=1,INDEX(Calculations!AN:BN,MATCH(Subgroup_number,Calculations!AN:AN,0),19),IF(Subgroup_number=Calculations!BR$17,Calculations!BR$7,""))</f>
        <v/>
      </c>
      <c r="S125" s="144"/>
      <c r="V125" s="144"/>
      <c r="Y125" s="144"/>
    </row>
    <row r="126" spans="6:25" x14ac:dyDescent="0.2">
      <c r="F126" s="73">
        <v>125</v>
      </c>
      <c r="G12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6" s="46" t="str">
        <f>IF(COUNTIF(Calculations!AN:AN,Subgroup_number)=1,INDEX(Calculations!AN:BN,MATCH(Subgroup_number,Calculations!AN:AN,0),5),IF(Subgroup_number=Calculations!BR$17,Calculations!BR$10,""))</f>
        <v/>
      </c>
      <c r="M126" s="40" t="str">
        <f>IF(COUNTIF(Calculations!AN:AN,Subgroup_number)=1,INDEX(Calculations!AN:BN,MATCH(Subgroup_number,Calculations!AN:AN,0),6),IF(Subgroup_number=Calculations!BR$17,Calculations!BR$11,""))</f>
        <v/>
      </c>
      <c r="N126" s="47" t="str">
        <f>IF(COUNTIF(Calculations!AN:AN,Subgroup_number)=1,INDEX(Calculations!AN:BN,MATCH(Subgroup_number,Calculations!AN:AN,0),7),IF(Subgroup_number=Calculations!BR$17,Calculations!BR$12,""))</f>
        <v/>
      </c>
      <c r="O126" s="46" t="str">
        <f>IF(COUNTIF(Calculations!AN:AN,Subgroup_number)=1,INDEX(Calculations!AN:BN,MATCH(Subgroup_number,Calculations!AN:AN,0),9),IF(Subgroup_number=Calculations!BR$17,Calculations!BR$13,""))</f>
        <v/>
      </c>
      <c r="P126" s="46" t="str">
        <f>IF(COUNTIF(Calculations!AN:AN,Subgroup_number)=1,INDEX(Calculations!AN:BN,MATCH(Subgroup_number,Calculations!AN:AN,0),10),IF(Subgroup_number=Calculations!BR$17,Calculations!BR$14,""))</f>
        <v/>
      </c>
      <c r="Q126" s="46" t="str">
        <f>IF(COUNTIF(Calculations!AN:AN,Subgroup_number)=1,INDEX(Calculations!AN:BN,MATCH(Subgroup_number,Calculations!AN:AN,0),18),IF(Subgroup_number=Calculations!BR$17,Calculations!BR$6,""))</f>
        <v/>
      </c>
      <c r="R126" s="91" t="str">
        <f>IF(COUNTIF(Calculations!AN:AN,Subgroup_number)=1,INDEX(Calculations!AN:BN,MATCH(Subgroup_number,Calculations!AN:AN,0),19),IF(Subgroup_number=Calculations!BR$17,Calculations!BR$7,""))</f>
        <v/>
      </c>
      <c r="S126" s="144"/>
      <c r="V126" s="144"/>
      <c r="Y126" s="144"/>
    </row>
    <row r="127" spans="6:25" x14ac:dyDescent="0.2">
      <c r="F127" s="73">
        <v>126</v>
      </c>
      <c r="G12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7" s="46" t="str">
        <f>IF(COUNTIF(Calculations!AN:AN,Subgroup_number)=1,INDEX(Calculations!AN:BN,MATCH(Subgroup_number,Calculations!AN:AN,0),5),IF(Subgroup_number=Calculations!BR$17,Calculations!BR$10,""))</f>
        <v/>
      </c>
      <c r="M127" s="40" t="str">
        <f>IF(COUNTIF(Calculations!AN:AN,Subgroup_number)=1,INDEX(Calculations!AN:BN,MATCH(Subgroup_number,Calculations!AN:AN,0),6),IF(Subgroup_number=Calculations!BR$17,Calculations!BR$11,""))</f>
        <v/>
      </c>
      <c r="N127" s="47" t="str">
        <f>IF(COUNTIF(Calculations!AN:AN,Subgroup_number)=1,INDEX(Calculations!AN:BN,MATCH(Subgroup_number,Calculations!AN:AN,0),7),IF(Subgroup_number=Calculations!BR$17,Calculations!BR$12,""))</f>
        <v/>
      </c>
      <c r="O127" s="46" t="str">
        <f>IF(COUNTIF(Calculations!AN:AN,Subgroup_number)=1,INDEX(Calculations!AN:BN,MATCH(Subgroup_number,Calculations!AN:AN,0),9),IF(Subgroup_number=Calculations!BR$17,Calculations!BR$13,""))</f>
        <v/>
      </c>
      <c r="P127" s="46" t="str">
        <f>IF(COUNTIF(Calculations!AN:AN,Subgroup_number)=1,INDEX(Calculations!AN:BN,MATCH(Subgroup_number,Calculations!AN:AN,0),10),IF(Subgroup_number=Calculations!BR$17,Calculations!BR$14,""))</f>
        <v/>
      </c>
      <c r="Q127" s="46" t="str">
        <f>IF(COUNTIF(Calculations!AN:AN,Subgroup_number)=1,INDEX(Calculations!AN:BN,MATCH(Subgroup_number,Calculations!AN:AN,0),18),IF(Subgroup_number=Calculations!BR$17,Calculations!BR$6,""))</f>
        <v/>
      </c>
      <c r="R127" s="91" t="str">
        <f>IF(COUNTIF(Calculations!AN:AN,Subgroup_number)=1,INDEX(Calculations!AN:BN,MATCH(Subgroup_number,Calculations!AN:AN,0),19),IF(Subgroup_number=Calculations!BR$17,Calculations!BR$7,""))</f>
        <v/>
      </c>
      <c r="S127" s="144"/>
      <c r="V127" s="144"/>
      <c r="Y127" s="144"/>
    </row>
    <row r="128" spans="6:25" x14ac:dyDescent="0.2">
      <c r="F128" s="73">
        <v>127</v>
      </c>
      <c r="G12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8" s="46" t="str">
        <f>IF(COUNTIF(Calculations!AN:AN,Subgroup_number)=1,INDEX(Calculations!AN:BN,MATCH(Subgroup_number,Calculations!AN:AN,0),5),IF(Subgroup_number=Calculations!BR$17,Calculations!BR$10,""))</f>
        <v/>
      </c>
      <c r="M128" s="40" t="str">
        <f>IF(COUNTIF(Calculations!AN:AN,Subgroup_number)=1,INDEX(Calculations!AN:BN,MATCH(Subgroup_number,Calculations!AN:AN,0),6),IF(Subgroup_number=Calculations!BR$17,Calculations!BR$11,""))</f>
        <v/>
      </c>
      <c r="N128" s="47" t="str">
        <f>IF(COUNTIF(Calculations!AN:AN,Subgroup_number)=1,INDEX(Calculations!AN:BN,MATCH(Subgroup_number,Calculations!AN:AN,0),7),IF(Subgroup_number=Calculations!BR$17,Calculations!BR$12,""))</f>
        <v/>
      </c>
      <c r="O128" s="46" t="str">
        <f>IF(COUNTIF(Calculations!AN:AN,Subgroup_number)=1,INDEX(Calculations!AN:BN,MATCH(Subgroup_number,Calculations!AN:AN,0),9),IF(Subgroup_number=Calculations!BR$17,Calculations!BR$13,""))</f>
        <v/>
      </c>
      <c r="P128" s="46" t="str">
        <f>IF(COUNTIF(Calculations!AN:AN,Subgroup_number)=1,INDEX(Calculations!AN:BN,MATCH(Subgroup_number,Calculations!AN:AN,0),10),IF(Subgroup_number=Calculations!BR$17,Calculations!BR$14,""))</f>
        <v/>
      </c>
      <c r="Q128" s="46" t="str">
        <f>IF(COUNTIF(Calculations!AN:AN,Subgroup_number)=1,INDEX(Calculations!AN:BN,MATCH(Subgroup_number,Calculations!AN:AN,0),18),IF(Subgroup_number=Calculations!BR$17,Calculations!BR$6,""))</f>
        <v/>
      </c>
      <c r="R128" s="91" t="str">
        <f>IF(COUNTIF(Calculations!AN:AN,Subgroup_number)=1,INDEX(Calculations!AN:BN,MATCH(Subgroup_number,Calculations!AN:AN,0),19),IF(Subgroup_number=Calculations!BR$17,Calculations!BR$7,""))</f>
        <v/>
      </c>
      <c r="S128" s="144"/>
      <c r="V128" s="144"/>
      <c r="Y128" s="144"/>
    </row>
    <row r="129" spans="6:25" x14ac:dyDescent="0.2">
      <c r="F129" s="73">
        <v>128</v>
      </c>
      <c r="G12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2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2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2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2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29" s="46" t="str">
        <f>IF(COUNTIF(Calculations!AN:AN,Subgroup_number)=1,INDEX(Calculations!AN:BN,MATCH(Subgroup_number,Calculations!AN:AN,0),5),IF(Subgroup_number=Calculations!BR$17,Calculations!BR$10,""))</f>
        <v/>
      </c>
      <c r="M129" s="40" t="str">
        <f>IF(COUNTIF(Calculations!AN:AN,Subgroup_number)=1,INDEX(Calculations!AN:BN,MATCH(Subgroup_number,Calculations!AN:AN,0),6),IF(Subgroup_number=Calculations!BR$17,Calculations!BR$11,""))</f>
        <v/>
      </c>
      <c r="N129" s="47" t="str">
        <f>IF(COUNTIF(Calculations!AN:AN,Subgroup_number)=1,INDEX(Calculations!AN:BN,MATCH(Subgroup_number,Calculations!AN:AN,0),7),IF(Subgroup_number=Calculations!BR$17,Calculations!BR$12,""))</f>
        <v/>
      </c>
      <c r="O129" s="46" t="str">
        <f>IF(COUNTIF(Calculations!AN:AN,Subgroup_number)=1,INDEX(Calculations!AN:BN,MATCH(Subgroup_number,Calculations!AN:AN,0),9),IF(Subgroup_number=Calculations!BR$17,Calculations!BR$13,""))</f>
        <v/>
      </c>
      <c r="P129" s="46" t="str">
        <f>IF(COUNTIF(Calculations!AN:AN,Subgroup_number)=1,INDEX(Calculations!AN:BN,MATCH(Subgroup_number,Calculations!AN:AN,0),10),IF(Subgroup_number=Calculations!BR$17,Calculations!BR$14,""))</f>
        <v/>
      </c>
      <c r="Q129" s="46" t="str">
        <f>IF(COUNTIF(Calculations!AN:AN,Subgroup_number)=1,INDEX(Calculations!AN:BN,MATCH(Subgroup_number,Calculations!AN:AN,0),18),IF(Subgroup_number=Calculations!BR$17,Calculations!BR$6,""))</f>
        <v/>
      </c>
      <c r="R129" s="91" t="str">
        <f>IF(COUNTIF(Calculations!AN:AN,Subgroup_number)=1,INDEX(Calculations!AN:BN,MATCH(Subgroup_number,Calculations!AN:AN,0),19),IF(Subgroup_number=Calculations!BR$17,Calculations!BR$7,""))</f>
        <v/>
      </c>
      <c r="S129" s="144"/>
      <c r="V129" s="144"/>
      <c r="Y129" s="144"/>
    </row>
    <row r="130" spans="6:25" x14ac:dyDescent="0.2">
      <c r="F130" s="73">
        <v>129</v>
      </c>
      <c r="G13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0" s="46" t="str">
        <f>IF(COUNTIF(Calculations!AN:AN,Subgroup_number)=1,INDEX(Calculations!AN:BN,MATCH(Subgroup_number,Calculations!AN:AN,0),5),IF(Subgroup_number=Calculations!BR$17,Calculations!BR$10,""))</f>
        <v/>
      </c>
      <c r="M130" s="40" t="str">
        <f>IF(COUNTIF(Calculations!AN:AN,Subgroup_number)=1,INDEX(Calculations!AN:BN,MATCH(Subgroup_number,Calculations!AN:AN,0),6),IF(Subgroup_number=Calculations!BR$17,Calculations!BR$11,""))</f>
        <v/>
      </c>
      <c r="N130" s="47" t="str">
        <f>IF(COUNTIF(Calculations!AN:AN,Subgroup_number)=1,INDEX(Calculations!AN:BN,MATCH(Subgroup_number,Calculations!AN:AN,0),7),IF(Subgroup_number=Calculations!BR$17,Calculations!BR$12,""))</f>
        <v/>
      </c>
      <c r="O130" s="46" t="str">
        <f>IF(COUNTIF(Calculations!AN:AN,Subgroup_number)=1,INDEX(Calculations!AN:BN,MATCH(Subgroup_number,Calculations!AN:AN,0),9),IF(Subgroup_number=Calculations!BR$17,Calculations!BR$13,""))</f>
        <v/>
      </c>
      <c r="P130" s="46" t="str">
        <f>IF(COUNTIF(Calculations!AN:AN,Subgroup_number)=1,INDEX(Calculations!AN:BN,MATCH(Subgroup_number,Calculations!AN:AN,0),10),IF(Subgroup_number=Calculations!BR$17,Calculations!BR$14,""))</f>
        <v/>
      </c>
      <c r="Q130" s="46" t="str">
        <f>IF(COUNTIF(Calculations!AN:AN,Subgroup_number)=1,INDEX(Calculations!AN:BN,MATCH(Subgroup_number,Calculations!AN:AN,0),18),IF(Subgroup_number=Calculations!BR$17,Calculations!BR$6,""))</f>
        <v/>
      </c>
      <c r="R130" s="91" t="str">
        <f>IF(COUNTIF(Calculations!AN:AN,Subgroup_number)=1,INDEX(Calculations!AN:BN,MATCH(Subgroup_number,Calculations!AN:AN,0),19),IF(Subgroup_number=Calculations!BR$17,Calculations!BR$7,""))</f>
        <v/>
      </c>
      <c r="S130" s="144"/>
      <c r="V130" s="144"/>
      <c r="Y130" s="144"/>
    </row>
    <row r="131" spans="6:25" x14ac:dyDescent="0.2">
      <c r="F131" s="73">
        <v>130</v>
      </c>
      <c r="G13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1" s="46" t="str">
        <f>IF(COUNTIF(Calculations!AN:AN,Subgroup_number)=1,INDEX(Calculations!AN:BN,MATCH(Subgroup_number,Calculations!AN:AN,0),5),IF(Subgroup_number=Calculations!BR$17,Calculations!BR$10,""))</f>
        <v/>
      </c>
      <c r="M131" s="40" t="str">
        <f>IF(COUNTIF(Calculations!AN:AN,Subgroup_number)=1,INDEX(Calculations!AN:BN,MATCH(Subgroup_number,Calculations!AN:AN,0),6),IF(Subgroup_number=Calculations!BR$17,Calculations!BR$11,""))</f>
        <v/>
      </c>
      <c r="N131" s="47" t="str">
        <f>IF(COUNTIF(Calculations!AN:AN,Subgroup_number)=1,INDEX(Calculations!AN:BN,MATCH(Subgroup_number,Calculations!AN:AN,0),7),IF(Subgroup_number=Calculations!BR$17,Calculations!BR$12,""))</f>
        <v/>
      </c>
      <c r="O131" s="46" t="str">
        <f>IF(COUNTIF(Calculations!AN:AN,Subgroup_number)=1,INDEX(Calculations!AN:BN,MATCH(Subgroup_number,Calculations!AN:AN,0),9),IF(Subgroup_number=Calculations!BR$17,Calculations!BR$13,""))</f>
        <v/>
      </c>
      <c r="P131" s="46" t="str">
        <f>IF(COUNTIF(Calculations!AN:AN,Subgroup_number)=1,INDEX(Calculations!AN:BN,MATCH(Subgroup_number,Calculations!AN:AN,0),10),IF(Subgroup_number=Calculations!BR$17,Calculations!BR$14,""))</f>
        <v/>
      </c>
      <c r="Q131" s="46" t="str">
        <f>IF(COUNTIF(Calculations!AN:AN,Subgroup_number)=1,INDEX(Calculations!AN:BN,MATCH(Subgroup_number,Calculations!AN:AN,0),18),IF(Subgroup_number=Calculations!BR$17,Calculations!BR$6,""))</f>
        <v/>
      </c>
      <c r="R131" s="91" t="str">
        <f>IF(COUNTIF(Calculations!AN:AN,Subgroup_number)=1,INDEX(Calculations!AN:BN,MATCH(Subgroup_number,Calculations!AN:AN,0),19),IF(Subgroup_number=Calculations!BR$17,Calculations!BR$7,""))</f>
        <v/>
      </c>
      <c r="S131" s="144"/>
      <c r="V131" s="144"/>
      <c r="Y131" s="144"/>
    </row>
    <row r="132" spans="6:25" x14ac:dyDescent="0.2">
      <c r="F132" s="73">
        <v>131</v>
      </c>
      <c r="G13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2" s="46" t="str">
        <f>IF(COUNTIF(Calculations!AN:AN,Subgroup_number)=1,INDEX(Calculations!AN:BN,MATCH(Subgroup_number,Calculations!AN:AN,0),5),IF(Subgroup_number=Calculations!BR$17,Calculations!BR$10,""))</f>
        <v/>
      </c>
      <c r="M132" s="40" t="str">
        <f>IF(COUNTIF(Calculations!AN:AN,Subgroup_number)=1,INDEX(Calculations!AN:BN,MATCH(Subgroup_number,Calculations!AN:AN,0),6),IF(Subgroup_number=Calculations!BR$17,Calculations!BR$11,""))</f>
        <v/>
      </c>
      <c r="N132" s="47" t="str">
        <f>IF(COUNTIF(Calculations!AN:AN,Subgroup_number)=1,INDEX(Calculations!AN:BN,MATCH(Subgroup_number,Calculations!AN:AN,0),7),IF(Subgroup_number=Calculations!BR$17,Calculations!BR$12,""))</f>
        <v/>
      </c>
      <c r="O132" s="46" t="str">
        <f>IF(COUNTIF(Calculations!AN:AN,Subgroup_number)=1,INDEX(Calculations!AN:BN,MATCH(Subgroup_number,Calculations!AN:AN,0),9),IF(Subgroup_number=Calculations!BR$17,Calculations!BR$13,""))</f>
        <v/>
      </c>
      <c r="P132" s="46" t="str">
        <f>IF(COUNTIF(Calculations!AN:AN,Subgroup_number)=1,INDEX(Calculations!AN:BN,MATCH(Subgroup_number,Calculations!AN:AN,0),10),IF(Subgroup_number=Calculations!BR$17,Calculations!BR$14,""))</f>
        <v/>
      </c>
      <c r="Q132" s="46" t="str">
        <f>IF(COUNTIF(Calculations!AN:AN,Subgroup_number)=1,INDEX(Calculations!AN:BN,MATCH(Subgroup_number,Calculations!AN:AN,0),18),IF(Subgroup_number=Calculations!BR$17,Calculations!BR$6,""))</f>
        <v/>
      </c>
      <c r="R132" s="91" t="str">
        <f>IF(COUNTIF(Calculations!AN:AN,Subgroup_number)=1,INDEX(Calculations!AN:BN,MATCH(Subgroup_number,Calculations!AN:AN,0),19),IF(Subgroup_number=Calculations!BR$17,Calculations!BR$7,""))</f>
        <v/>
      </c>
      <c r="S132" s="144"/>
      <c r="V132" s="144"/>
      <c r="Y132" s="144"/>
    </row>
    <row r="133" spans="6:25" x14ac:dyDescent="0.2">
      <c r="F133" s="73">
        <v>132</v>
      </c>
      <c r="G13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3" s="46" t="str">
        <f>IF(COUNTIF(Calculations!AN:AN,Subgroup_number)=1,INDEX(Calculations!AN:BN,MATCH(Subgroup_number,Calculations!AN:AN,0),5),IF(Subgroup_number=Calculations!BR$17,Calculations!BR$10,""))</f>
        <v/>
      </c>
      <c r="M133" s="40" t="str">
        <f>IF(COUNTIF(Calculations!AN:AN,Subgroup_number)=1,INDEX(Calculations!AN:BN,MATCH(Subgroup_number,Calculations!AN:AN,0),6),IF(Subgroup_number=Calculations!BR$17,Calculations!BR$11,""))</f>
        <v/>
      </c>
      <c r="N133" s="47" t="str">
        <f>IF(COUNTIF(Calculations!AN:AN,Subgroup_number)=1,INDEX(Calculations!AN:BN,MATCH(Subgroup_number,Calculations!AN:AN,0),7),IF(Subgroup_number=Calculations!BR$17,Calculations!BR$12,""))</f>
        <v/>
      </c>
      <c r="O133" s="46" t="str">
        <f>IF(COUNTIF(Calculations!AN:AN,Subgroup_number)=1,INDEX(Calculations!AN:BN,MATCH(Subgroup_number,Calculations!AN:AN,0),9),IF(Subgroup_number=Calculations!BR$17,Calculations!BR$13,""))</f>
        <v/>
      </c>
      <c r="P133" s="46" t="str">
        <f>IF(COUNTIF(Calculations!AN:AN,Subgroup_number)=1,INDEX(Calculations!AN:BN,MATCH(Subgroup_number,Calculations!AN:AN,0),10),IF(Subgroup_number=Calculations!BR$17,Calculations!BR$14,""))</f>
        <v/>
      </c>
      <c r="Q133" s="46" t="str">
        <f>IF(COUNTIF(Calculations!AN:AN,Subgroup_number)=1,INDEX(Calculations!AN:BN,MATCH(Subgroup_number,Calculations!AN:AN,0),18),IF(Subgroup_number=Calculations!BR$17,Calculations!BR$6,""))</f>
        <v/>
      </c>
      <c r="R133" s="91" t="str">
        <f>IF(COUNTIF(Calculations!AN:AN,Subgroup_number)=1,INDEX(Calculations!AN:BN,MATCH(Subgroup_number,Calculations!AN:AN,0),19),IF(Subgroup_number=Calculations!BR$17,Calculations!BR$7,""))</f>
        <v/>
      </c>
      <c r="S133" s="144"/>
      <c r="V133" s="144"/>
      <c r="Y133" s="144"/>
    </row>
    <row r="134" spans="6:25" x14ac:dyDescent="0.2">
      <c r="F134" s="73">
        <v>133</v>
      </c>
      <c r="G13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4" s="46" t="str">
        <f>IF(COUNTIF(Calculations!AN:AN,Subgroup_number)=1,INDEX(Calculations!AN:BN,MATCH(Subgroup_number,Calculations!AN:AN,0),5),IF(Subgroup_number=Calculations!BR$17,Calculations!BR$10,""))</f>
        <v/>
      </c>
      <c r="M134" s="40" t="str">
        <f>IF(COUNTIF(Calculations!AN:AN,Subgroup_number)=1,INDEX(Calculations!AN:BN,MATCH(Subgroup_number,Calculations!AN:AN,0),6),IF(Subgroup_number=Calculations!BR$17,Calculations!BR$11,""))</f>
        <v/>
      </c>
      <c r="N134" s="47" t="str">
        <f>IF(COUNTIF(Calculations!AN:AN,Subgroup_number)=1,INDEX(Calculations!AN:BN,MATCH(Subgroup_number,Calculations!AN:AN,0),7),IF(Subgroup_number=Calculations!BR$17,Calculations!BR$12,""))</f>
        <v/>
      </c>
      <c r="O134" s="46" t="str">
        <f>IF(COUNTIF(Calculations!AN:AN,Subgroup_number)=1,INDEX(Calculations!AN:BN,MATCH(Subgroup_number,Calculations!AN:AN,0),9),IF(Subgroup_number=Calculations!BR$17,Calculations!BR$13,""))</f>
        <v/>
      </c>
      <c r="P134" s="46" t="str">
        <f>IF(COUNTIF(Calculations!AN:AN,Subgroup_number)=1,INDEX(Calculations!AN:BN,MATCH(Subgroup_number,Calculations!AN:AN,0),10),IF(Subgroup_number=Calculations!BR$17,Calculations!BR$14,""))</f>
        <v/>
      </c>
      <c r="Q134" s="46" t="str">
        <f>IF(COUNTIF(Calculations!AN:AN,Subgroup_number)=1,INDEX(Calculations!AN:BN,MATCH(Subgroup_number,Calculations!AN:AN,0),18),IF(Subgroup_number=Calculations!BR$17,Calculations!BR$6,""))</f>
        <v/>
      </c>
      <c r="R134" s="91" t="str">
        <f>IF(COUNTIF(Calculations!AN:AN,Subgroup_number)=1,INDEX(Calculations!AN:BN,MATCH(Subgroup_number,Calculations!AN:AN,0),19),IF(Subgroup_number=Calculations!BR$17,Calculations!BR$7,""))</f>
        <v/>
      </c>
      <c r="S134" s="144"/>
      <c r="V134" s="144"/>
      <c r="Y134" s="144"/>
    </row>
    <row r="135" spans="6:25" x14ac:dyDescent="0.2">
      <c r="F135" s="73">
        <v>134</v>
      </c>
      <c r="G13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5" s="46" t="str">
        <f>IF(COUNTIF(Calculations!AN:AN,Subgroup_number)=1,INDEX(Calculations!AN:BN,MATCH(Subgroup_number,Calculations!AN:AN,0),5),IF(Subgroup_number=Calculations!BR$17,Calculations!BR$10,""))</f>
        <v/>
      </c>
      <c r="M135" s="40" t="str">
        <f>IF(COUNTIF(Calculations!AN:AN,Subgroup_number)=1,INDEX(Calculations!AN:BN,MATCH(Subgroup_number,Calculations!AN:AN,0),6),IF(Subgroup_number=Calculations!BR$17,Calculations!BR$11,""))</f>
        <v/>
      </c>
      <c r="N135" s="47" t="str">
        <f>IF(COUNTIF(Calculations!AN:AN,Subgroup_number)=1,INDEX(Calculations!AN:BN,MATCH(Subgroup_number,Calculations!AN:AN,0),7),IF(Subgroup_number=Calculations!BR$17,Calculations!BR$12,""))</f>
        <v/>
      </c>
      <c r="O135" s="46" t="str">
        <f>IF(COUNTIF(Calculations!AN:AN,Subgroup_number)=1,INDEX(Calculations!AN:BN,MATCH(Subgroup_number,Calculations!AN:AN,0),9),IF(Subgroup_number=Calculations!BR$17,Calculations!BR$13,""))</f>
        <v/>
      </c>
      <c r="P135" s="46" t="str">
        <f>IF(COUNTIF(Calculations!AN:AN,Subgroup_number)=1,INDEX(Calculations!AN:BN,MATCH(Subgroup_number,Calculations!AN:AN,0),10),IF(Subgroup_number=Calculations!BR$17,Calculations!BR$14,""))</f>
        <v/>
      </c>
      <c r="Q135" s="46" t="str">
        <f>IF(COUNTIF(Calculations!AN:AN,Subgroup_number)=1,INDEX(Calculations!AN:BN,MATCH(Subgroup_number,Calculations!AN:AN,0),18),IF(Subgroup_number=Calculations!BR$17,Calculations!BR$6,""))</f>
        <v/>
      </c>
      <c r="R135" s="91" t="str">
        <f>IF(COUNTIF(Calculations!AN:AN,Subgroup_number)=1,INDEX(Calculations!AN:BN,MATCH(Subgroup_number,Calculations!AN:AN,0),19),IF(Subgroup_number=Calculations!BR$17,Calculations!BR$7,""))</f>
        <v/>
      </c>
      <c r="S135" s="144"/>
      <c r="V135" s="144"/>
      <c r="Y135" s="144"/>
    </row>
    <row r="136" spans="6:25" x14ac:dyDescent="0.2">
      <c r="F136" s="73">
        <v>135</v>
      </c>
      <c r="G13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6" s="46" t="str">
        <f>IF(COUNTIF(Calculations!AN:AN,Subgroup_number)=1,INDEX(Calculations!AN:BN,MATCH(Subgroup_number,Calculations!AN:AN,0),5),IF(Subgroup_number=Calculations!BR$17,Calculations!BR$10,""))</f>
        <v/>
      </c>
      <c r="M136" s="40" t="str">
        <f>IF(COUNTIF(Calculations!AN:AN,Subgroup_number)=1,INDEX(Calculations!AN:BN,MATCH(Subgroup_number,Calculations!AN:AN,0),6),IF(Subgroup_number=Calculations!BR$17,Calculations!BR$11,""))</f>
        <v/>
      </c>
      <c r="N136" s="47" t="str">
        <f>IF(COUNTIF(Calculations!AN:AN,Subgroup_number)=1,INDEX(Calculations!AN:BN,MATCH(Subgroup_number,Calculations!AN:AN,0),7),IF(Subgroup_number=Calculations!BR$17,Calculations!BR$12,""))</f>
        <v/>
      </c>
      <c r="O136" s="46" t="str">
        <f>IF(COUNTIF(Calculations!AN:AN,Subgroup_number)=1,INDEX(Calculations!AN:BN,MATCH(Subgroup_number,Calculations!AN:AN,0),9),IF(Subgroup_number=Calculations!BR$17,Calculations!BR$13,""))</f>
        <v/>
      </c>
      <c r="P136" s="46" t="str">
        <f>IF(COUNTIF(Calculations!AN:AN,Subgroup_number)=1,INDEX(Calculations!AN:BN,MATCH(Subgroup_number,Calculations!AN:AN,0),10),IF(Subgroup_number=Calculations!BR$17,Calculations!BR$14,""))</f>
        <v/>
      </c>
      <c r="Q136" s="46" t="str">
        <f>IF(COUNTIF(Calculations!AN:AN,Subgroup_number)=1,INDEX(Calculations!AN:BN,MATCH(Subgroup_number,Calculations!AN:AN,0),18),IF(Subgroup_number=Calculations!BR$17,Calculations!BR$6,""))</f>
        <v/>
      </c>
      <c r="R136" s="91" t="str">
        <f>IF(COUNTIF(Calculations!AN:AN,Subgroup_number)=1,INDEX(Calculations!AN:BN,MATCH(Subgroup_number,Calculations!AN:AN,0),19),IF(Subgroup_number=Calculations!BR$17,Calculations!BR$7,""))</f>
        <v/>
      </c>
      <c r="S136" s="144"/>
      <c r="V136" s="144"/>
      <c r="Y136" s="144"/>
    </row>
    <row r="137" spans="6:25" x14ac:dyDescent="0.2">
      <c r="F137" s="73">
        <v>136</v>
      </c>
      <c r="G13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7" s="46" t="str">
        <f>IF(COUNTIF(Calculations!AN:AN,Subgroup_number)=1,INDEX(Calculations!AN:BN,MATCH(Subgroup_number,Calculations!AN:AN,0),5),IF(Subgroup_number=Calculations!BR$17,Calculations!BR$10,""))</f>
        <v/>
      </c>
      <c r="M137" s="40" t="str">
        <f>IF(COUNTIF(Calculations!AN:AN,Subgroup_number)=1,INDEX(Calculations!AN:BN,MATCH(Subgroup_number,Calculations!AN:AN,0),6),IF(Subgroup_number=Calculations!BR$17,Calculations!BR$11,""))</f>
        <v/>
      </c>
      <c r="N137" s="47" t="str">
        <f>IF(COUNTIF(Calculations!AN:AN,Subgroup_number)=1,INDEX(Calculations!AN:BN,MATCH(Subgroup_number,Calculations!AN:AN,0),7),IF(Subgroup_number=Calculations!BR$17,Calculations!BR$12,""))</f>
        <v/>
      </c>
      <c r="O137" s="46" t="str">
        <f>IF(COUNTIF(Calculations!AN:AN,Subgroup_number)=1,INDEX(Calculations!AN:BN,MATCH(Subgroup_number,Calculations!AN:AN,0),9),IF(Subgroup_number=Calculations!BR$17,Calculations!BR$13,""))</f>
        <v/>
      </c>
      <c r="P137" s="46" t="str">
        <f>IF(COUNTIF(Calculations!AN:AN,Subgroup_number)=1,INDEX(Calculations!AN:BN,MATCH(Subgroup_number,Calculations!AN:AN,0),10),IF(Subgroup_number=Calculations!BR$17,Calculations!BR$14,""))</f>
        <v/>
      </c>
      <c r="Q137" s="46" t="str">
        <f>IF(COUNTIF(Calculations!AN:AN,Subgroup_number)=1,INDEX(Calculations!AN:BN,MATCH(Subgroup_number,Calculations!AN:AN,0),18),IF(Subgroup_number=Calculations!BR$17,Calculations!BR$6,""))</f>
        <v/>
      </c>
      <c r="R137" s="91" t="str">
        <f>IF(COUNTIF(Calculations!AN:AN,Subgroup_number)=1,INDEX(Calculations!AN:BN,MATCH(Subgroup_number,Calculations!AN:AN,0),19),IF(Subgroup_number=Calculations!BR$17,Calculations!BR$7,""))</f>
        <v/>
      </c>
      <c r="S137" s="144"/>
      <c r="V137" s="144"/>
      <c r="Y137" s="144"/>
    </row>
    <row r="138" spans="6:25" x14ac:dyDescent="0.2">
      <c r="F138" s="73">
        <v>137</v>
      </c>
      <c r="G13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8" s="46" t="str">
        <f>IF(COUNTIF(Calculations!AN:AN,Subgroup_number)=1,INDEX(Calculations!AN:BN,MATCH(Subgroup_number,Calculations!AN:AN,0),5),IF(Subgroup_number=Calculations!BR$17,Calculations!BR$10,""))</f>
        <v/>
      </c>
      <c r="M138" s="40" t="str">
        <f>IF(COUNTIF(Calculations!AN:AN,Subgroup_number)=1,INDEX(Calculations!AN:BN,MATCH(Subgroup_number,Calculations!AN:AN,0),6),IF(Subgroup_number=Calculations!BR$17,Calculations!BR$11,""))</f>
        <v/>
      </c>
      <c r="N138" s="47" t="str">
        <f>IF(COUNTIF(Calculations!AN:AN,Subgroup_number)=1,INDEX(Calculations!AN:BN,MATCH(Subgroup_number,Calculations!AN:AN,0),7),IF(Subgroup_number=Calculations!BR$17,Calculations!BR$12,""))</f>
        <v/>
      </c>
      <c r="O138" s="46" t="str">
        <f>IF(COUNTIF(Calculations!AN:AN,Subgroup_number)=1,INDEX(Calculations!AN:BN,MATCH(Subgroup_number,Calculations!AN:AN,0),9),IF(Subgroup_number=Calculations!BR$17,Calculations!BR$13,""))</f>
        <v/>
      </c>
      <c r="P138" s="46" t="str">
        <f>IF(COUNTIF(Calculations!AN:AN,Subgroup_number)=1,INDEX(Calculations!AN:BN,MATCH(Subgroup_number,Calculations!AN:AN,0),10),IF(Subgroup_number=Calculations!BR$17,Calculations!BR$14,""))</f>
        <v/>
      </c>
      <c r="Q138" s="46" t="str">
        <f>IF(COUNTIF(Calculations!AN:AN,Subgroup_number)=1,INDEX(Calculations!AN:BN,MATCH(Subgroup_number,Calculations!AN:AN,0),18),IF(Subgroup_number=Calculations!BR$17,Calculations!BR$6,""))</f>
        <v/>
      </c>
      <c r="R138" s="91" t="str">
        <f>IF(COUNTIF(Calculations!AN:AN,Subgroup_number)=1,INDEX(Calculations!AN:BN,MATCH(Subgroup_number,Calculations!AN:AN,0),19),IF(Subgroup_number=Calculations!BR$17,Calculations!BR$7,""))</f>
        <v/>
      </c>
      <c r="S138" s="144"/>
      <c r="V138" s="144"/>
      <c r="Y138" s="144"/>
    </row>
    <row r="139" spans="6:25" x14ac:dyDescent="0.2">
      <c r="F139" s="73">
        <v>138</v>
      </c>
      <c r="G13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3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3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3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3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39" s="46" t="str">
        <f>IF(COUNTIF(Calculations!AN:AN,Subgroup_number)=1,INDEX(Calculations!AN:BN,MATCH(Subgroup_number,Calculations!AN:AN,0),5),IF(Subgroup_number=Calculations!BR$17,Calculations!BR$10,""))</f>
        <v/>
      </c>
      <c r="M139" s="40" t="str">
        <f>IF(COUNTIF(Calculations!AN:AN,Subgroup_number)=1,INDEX(Calculations!AN:BN,MATCH(Subgroup_number,Calculations!AN:AN,0),6),IF(Subgroup_number=Calculations!BR$17,Calculations!BR$11,""))</f>
        <v/>
      </c>
      <c r="N139" s="47" t="str">
        <f>IF(COUNTIF(Calculations!AN:AN,Subgroup_number)=1,INDEX(Calculations!AN:BN,MATCH(Subgroup_number,Calculations!AN:AN,0),7),IF(Subgroup_number=Calculations!BR$17,Calculations!BR$12,""))</f>
        <v/>
      </c>
      <c r="O139" s="46" t="str">
        <f>IF(COUNTIF(Calculations!AN:AN,Subgroup_number)=1,INDEX(Calculations!AN:BN,MATCH(Subgroup_number,Calculations!AN:AN,0),9),IF(Subgroup_number=Calculations!BR$17,Calculations!BR$13,""))</f>
        <v/>
      </c>
      <c r="P139" s="46" t="str">
        <f>IF(COUNTIF(Calculations!AN:AN,Subgroup_number)=1,INDEX(Calculations!AN:BN,MATCH(Subgroup_number,Calculations!AN:AN,0),10),IF(Subgroup_number=Calculations!BR$17,Calculations!BR$14,""))</f>
        <v/>
      </c>
      <c r="Q139" s="46" t="str">
        <f>IF(COUNTIF(Calculations!AN:AN,Subgroup_number)=1,INDEX(Calculations!AN:BN,MATCH(Subgroup_number,Calculations!AN:AN,0),18),IF(Subgroup_number=Calculations!BR$17,Calculations!BR$6,""))</f>
        <v/>
      </c>
      <c r="R139" s="91" t="str">
        <f>IF(COUNTIF(Calculations!AN:AN,Subgroup_number)=1,INDEX(Calculations!AN:BN,MATCH(Subgroup_number,Calculations!AN:AN,0),19),IF(Subgroup_number=Calculations!BR$17,Calculations!BR$7,""))</f>
        <v/>
      </c>
      <c r="S139" s="144"/>
      <c r="V139" s="144"/>
      <c r="Y139" s="144"/>
    </row>
    <row r="140" spans="6:25" x14ac:dyDescent="0.2">
      <c r="F140" s="73">
        <v>139</v>
      </c>
      <c r="G14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0" s="46" t="str">
        <f>IF(COUNTIF(Calculations!AN:AN,Subgroup_number)=1,INDEX(Calculations!AN:BN,MATCH(Subgroup_number,Calculations!AN:AN,0),5),IF(Subgroup_number=Calculations!BR$17,Calculations!BR$10,""))</f>
        <v/>
      </c>
      <c r="M140" s="40" t="str">
        <f>IF(COUNTIF(Calculations!AN:AN,Subgroup_number)=1,INDEX(Calculations!AN:BN,MATCH(Subgroup_number,Calculations!AN:AN,0),6),IF(Subgroup_number=Calculations!BR$17,Calculations!BR$11,""))</f>
        <v/>
      </c>
      <c r="N140" s="47" t="str">
        <f>IF(COUNTIF(Calculations!AN:AN,Subgroup_number)=1,INDEX(Calculations!AN:BN,MATCH(Subgroup_number,Calculations!AN:AN,0),7),IF(Subgroup_number=Calculations!BR$17,Calculations!BR$12,""))</f>
        <v/>
      </c>
      <c r="O140" s="46" t="str">
        <f>IF(COUNTIF(Calculations!AN:AN,Subgroup_number)=1,INDEX(Calculations!AN:BN,MATCH(Subgroup_number,Calculations!AN:AN,0),9),IF(Subgroup_number=Calculations!BR$17,Calculations!BR$13,""))</f>
        <v/>
      </c>
      <c r="P140" s="46" t="str">
        <f>IF(COUNTIF(Calculations!AN:AN,Subgroup_number)=1,INDEX(Calculations!AN:BN,MATCH(Subgroup_number,Calculations!AN:AN,0),10),IF(Subgroup_number=Calculations!BR$17,Calculations!BR$14,""))</f>
        <v/>
      </c>
      <c r="Q140" s="46" t="str">
        <f>IF(COUNTIF(Calculations!AN:AN,Subgroup_number)=1,INDEX(Calculations!AN:BN,MATCH(Subgroup_number,Calculations!AN:AN,0),18),IF(Subgroup_number=Calculations!BR$17,Calculations!BR$6,""))</f>
        <v/>
      </c>
      <c r="R140" s="91" t="str">
        <f>IF(COUNTIF(Calculations!AN:AN,Subgroup_number)=1,INDEX(Calculations!AN:BN,MATCH(Subgroup_number,Calculations!AN:AN,0),19),IF(Subgroup_number=Calculations!BR$17,Calculations!BR$7,""))</f>
        <v/>
      </c>
      <c r="S140" s="144"/>
      <c r="V140" s="144"/>
      <c r="Y140" s="144"/>
    </row>
    <row r="141" spans="6:25" x14ac:dyDescent="0.2">
      <c r="F141" s="73">
        <v>140</v>
      </c>
      <c r="G14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1" s="46" t="str">
        <f>IF(COUNTIF(Calculations!AN:AN,Subgroup_number)=1,INDEX(Calculations!AN:BN,MATCH(Subgroup_number,Calculations!AN:AN,0),5),IF(Subgroup_number=Calculations!BR$17,Calculations!BR$10,""))</f>
        <v/>
      </c>
      <c r="M141" s="40" t="str">
        <f>IF(COUNTIF(Calculations!AN:AN,Subgroup_number)=1,INDEX(Calculations!AN:BN,MATCH(Subgroup_number,Calculations!AN:AN,0),6),IF(Subgroup_number=Calculations!BR$17,Calculations!BR$11,""))</f>
        <v/>
      </c>
      <c r="N141" s="47" t="str">
        <f>IF(COUNTIF(Calculations!AN:AN,Subgroup_number)=1,INDEX(Calculations!AN:BN,MATCH(Subgroup_number,Calculations!AN:AN,0),7),IF(Subgroup_number=Calculations!BR$17,Calculations!BR$12,""))</f>
        <v/>
      </c>
      <c r="O141" s="46" t="str">
        <f>IF(COUNTIF(Calculations!AN:AN,Subgroup_number)=1,INDEX(Calculations!AN:BN,MATCH(Subgroup_number,Calculations!AN:AN,0),9),IF(Subgroup_number=Calculations!BR$17,Calculations!BR$13,""))</f>
        <v/>
      </c>
      <c r="P141" s="46" t="str">
        <f>IF(COUNTIF(Calculations!AN:AN,Subgroup_number)=1,INDEX(Calculations!AN:BN,MATCH(Subgroup_number,Calculations!AN:AN,0),10),IF(Subgroup_number=Calculations!BR$17,Calculations!BR$14,""))</f>
        <v/>
      </c>
      <c r="Q141" s="46" t="str">
        <f>IF(COUNTIF(Calculations!AN:AN,Subgroup_number)=1,INDEX(Calculations!AN:BN,MATCH(Subgroup_number,Calculations!AN:AN,0),18),IF(Subgroup_number=Calculations!BR$17,Calculations!BR$6,""))</f>
        <v/>
      </c>
      <c r="R141" s="91" t="str">
        <f>IF(COUNTIF(Calculations!AN:AN,Subgroup_number)=1,INDEX(Calculations!AN:BN,MATCH(Subgroup_number,Calculations!AN:AN,0),19),IF(Subgroup_number=Calculations!BR$17,Calculations!BR$7,""))</f>
        <v/>
      </c>
      <c r="S141" s="144"/>
      <c r="V141" s="144"/>
      <c r="Y141" s="144"/>
    </row>
    <row r="142" spans="6:25" x14ac:dyDescent="0.2">
      <c r="F142" s="73">
        <v>141</v>
      </c>
      <c r="G14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2" s="46" t="str">
        <f>IF(COUNTIF(Calculations!AN:AN,Subgroup_number)=1,INDEX(Calculations!AN:BN,MATCH(Subgroup_number,Calculations!AN:AN,0),5),IF(Subgroup_number=Calculations!BR$17,Calculations!BR$10,""))</f>
        <v/>
      </c>
      <c r="M142" s="40" t="str">
        <f>IF(COUNTIF(Calculations!AN:AN,Subgroup_number)=1,INDEX(Calculations!AN:BN,MATCH(Subgroup_number,Calculations!AN:AN,0),6),IF(Subgroup_number=Calculations!BR$17,Calculations!BR$11,""))</f>
        <v/>
      </c>
      <c r="N142" s="47" t="str">
        <f>IF(COUNTIF(Calculations!AN:AN,Subgroup_number)=1,INDEX(Calculations!AN:BN,MATCH(Subgroup_number,Calculations!AN:AN,0),7),IF(Subgroup_number=Calculations!BR$17,Calculations!BR$12,""))</f>
        <v/>
      </c>
      <c r="O142" s="46" t="str">
        <f>IF(COUNTIF(Calculations!AN:AN,Subgroup_number)=1,INDEX(Calculations!AN:BN,MATCH(Subgroup_number,Calculations!AN:AN,0),9),IF(Subgroup_number=Calculations!BR$17,Calculations!BR$13,""))</f>
        <v/>
      </c>
      <c r="P142" s="46" t="str">
        <f>IF(COUNTIF(Calculations!AN:AN,Subgroup_number)=1,INDEX(Calculations!AN:BN,MATCH(Subgroup_number,Calculations!AN:AN,0),10),IF(Subgroup_number=Calculations!BR$17,Calculations!BR$14,""))</f>
        <v/>
      </c>
      <c r="Q142" s="46" t="str">
        <f>IF(COUNTIF(Calculations!AN:AN,Subgroup_number)=1,INDEX(Calculations!AN:BN,MATCH(Subgroup_number,Calculations!AN:AN,0),18),IF(Subgroup_number=Calculations!BR$17,Calculations!BR$6,""))</f>
        <v/>
      </c>
      <c r="R142" s="91" t="str">
        <f>IF(COUNTIF(Calculations!AN:AN,Subgroup_number)=1,INDEX(Calculations!AN:BN,MATCH(Subgroup_number,Calculations!AN:AN,0),19),IF(Subgroup_number=Calculations!BR$17,Calculations!BR$7,""))</f>
        <v/>
      </c>
      <c r="S142" s="144"/>
      <c r="V142" s="144"/>
      <c r="Y142" s="144"/>
    </row>
    <row r="143" spans="6:25" x14ac:dyDescent="0.2">
      <c r="F143" s="73">
        <v>142</v>
      </c>
      <c r="G14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3" s="46" t="str">
        <f>IF(COUNTIF(Calculations!AN:AN,Subgroup_number)=1,INDEX(Calculations!AN:BN,MATCH(Subgroup_number,Calculations!AN:AN,0),5),IF(Subgroup_number=Calculations!BR$17,Calculations!BR$10,""))</f>
        <v/>
      </c>
      <c r="M143" s="40" t="str">
        <f>IF(COUNTIF(Calculations!AN:AN,Subgroup_number)=1,INDEX(Calculations!AN:BN,MATCH(Subgroup_number,Calculations!AN:AN,0),6),IF(Subgroup_number=Calculations!BR$17,Calculations!BR$11,""))</f>
        <v/>
      </c>
      <c r="N143" s="47" t="str">
        <f>IF(COUNTIF(Calculations!AN:AN,Subgroup_number)=1,INDEX(Calculations!AN:BN,MATCH(Subgroup_number,Calculations!AN:AN,0),7),IF(Subgroup_number=Calculations!BR$17,Calculations!BR$12,""))</f>
        <v/>
      </c>
      <c r="O143" s="46" t="str">
        <f>IF(COUNTIF(Calculations!AN:AN,Subgroup_number)=1,INDEX(Calculations!AN:BN,MATCH(Subgroup_number,Calculations!AN:AN,0),9),IF(Subgroup_number=Calculations!BR$17,Calculations!BR$13,""))</f>
        <v/>
      </c>
      <c r="P143" s="46" t="str">
        <f>IF(COUNTIF(Calculations!AN:AN,Subgroup_number)=1,INDEX(Calculations!AN:BN,MATCH(Subgroup_number,Calculations!AN:AN,0),10),IF(Subgroup_number=Calculations!BR$17,Calculations!BR$14,""))</f>
        <v/>
      </c>
      <c r="Q143" s="46" t="str">
        <f>IF(COUNTIF(Calculations!AN:AN,Subgroup_number)=1,INDEX(Calculations!AN:BN,MATCH(Subgroup_number,Calculations!AN:AN,0),18),IF(Subgroup_number=Calculations!BR$17,Calculations!BR$6,""))</f>
        <v/>
      </c>
      <c r="R143" s="91" t="str">
        <f>IF(COUNTIF(Calculations!AN:AN,Subgroup_number)=1,INDEX(Calculations!AN:BN,MATCH(Subgroup_number,Calculations!AN:AN,0),19),IF(Subgroup_number=Calculations!BR$17,Calculations!BR$7,""))</f>
        <v/>
      </c>
      <c r="S143" s="144"/>
      <c r="V143" s="144"/>
      <c r="Y143" s="144"/>
    </row>
    <row r="144" spans="6:25" x14ac:dyDescent="0.2">
      <c r="F144" s="73">
        <v>143</v>
      </c>
      <c r="G14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4" s="46" t="str">
        <f>IF(COUNTIF(Calculations!AN:AN,Subgroup_number)=1,INDEX(Calculations!AN:BN,MATCH(Subgroup_number,Calculations!AN:AN,0),5),IF(Subgroup_number=Calculations!BR$17,Calculations!BR$10,""))</f>
        <v/>
      </c>
      <c r="M144" s="40" t="str">
        <f>IF(COUNTIF(Calculations!AN:AN,Subgroup_number)=1,INDEX(Calculations!AN:BN,MATCH(Subgroup_number,Calculations!AN:AN,0),6),IF(Subgroup_number=Calculations!BR$17,Calculations!BR$11,""))</f>
        <v/>
      </c>
      <c r="N144" s="47" t="str">
        <f>IF(COUNTIF(Calculations!AN:AN,Subgroup_number)=1,INDEX(Calculations!AN:BN,MATCH(Subgroup_number,Calculations!AN:AN,0),7),IF(Subgroup_number=Calculations!BR$17,Calculations!BR$12,""))</f>
        <v/>
      </c>
      <c r="O144" s="46" t="str">
        <f>IF(COUNTIF(Calculations!AN:AN,Subgroup_number)=1,INDEX(Calculations!AN:BN,MATCH(Subgroup_number,Calculations!AN:AN,0),9),IF(Subgroup_number=Calculations!BR$17,Calculations!BR$13,""))</f>
        <v/>
      </c>
      <c r="P144" s="46" t="str">
        <f>IF(COUNTIF(Calculations!AN:AN,Subgroup_number)=1,INDEX(Calculations!AN:BN,MATCH(Subgroup_number,Calculations!AN:AN,0),10),IF(Subgroup_number=Calculations!BR$17,Calculations!BR$14,""))</f>
        <v/>
      </c>
      <c r="Q144" s="46" t="str">
        <f>IF(COUNTIF(Calculations!AN:AN,Subgroup_number)=1,INDEX(Calculations!AN:BN,MATCH(Subgroup_number,Calculations!AN:AN,0),18),IF(Subgroup_number=Calculations!BR$17,Calculations!BR$6,""))</f>
        <v/>
      </c>
      <c r="R144" s="91" t="str">
        <f>IF(COUNTIF(Calculations!AN:AN,Subgroup_number)=1,INDEX(Calculations!AN:BN,MATCH(Subgroup_number,Calculations!AN:AN,0),19),IF(Subgroup_number=Calculations!BR$17,Calculations!BR$7,""))</f>
        <v/>
      </c>
      <c r="S144" s="144"/>
      <c r="V144" s="144"/>
      <c r="Y144" s="144"/>
    </row>
    <row r="145" spans="6:25" x14ac:dyDescent="0.2">
      <c r="F145" s="73">
        <v>144</v>
      </c>
      <c r="G14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5" s="46" t="str">
        <f>IF(COUNTIF(Calculations!AN:AN,Subgroup_number)=1,INDEX(Calculations!AN:BN,MATCH(Subgroup_number,Calculations!AN:AN,0),5),IF(Subgroup_number=Calculations!BR$17,Calculations!BR$10,""))</f>
        <v/>
      </c>
      <c r="M145" s="40" t="str">
        <f>IF(COUNTIF(Calculations!AN:AN,Subgroup_number)=1,INDEX(Calculations!AN:BN,MATCH(Subgroup_number,Calculations!AN:AN,0),6),IF(Subgroup_number=Calculations!BR$17,Calculations!BR$11,""))</f>
        <v/>
      </c>
      <c r="N145" s="47" t="str">
        <f>IF(COUNTIF(Calculations!AN:AN,Subgroup_number)=1,INDEX(Calculations!AN:BN,MATCH(Subgroup_number,Calculations!AN:AN,0),7),IF(Subgroup_number=Calculations!BR$17,Calculations!BR$12,""))</f>
        <v/>
      </c>
      <c r="O145" s="46" t="str">
        <f>IF(COUNTIF(Calculations!AN:AN,Subgroup_number)=1,INDEX(Calculations!AN:BN,MATCH(Subgroup_number,Calculations!AN:AN,0),9),IF(Subgroup_number=Calculations!BR$17,Calculations!BR$13,""))</f>
        <v/>
      </c>
      <c r="P145" s="46" t="str">
        <f>IF(COUNTIF(Calculations!AN:AN,Subgroup_number)=1,INDEX(Calculations!AN:BN,MATCH(Subgroup_number,Calculations!AN:AN,0),10),IF(Subgroup_number=Calculations!BR$17,Calculations!BR$14,""))</f>
        <v/>
      </c>
      <c r="Q145" s="46" t="str">
        <f>IF(COUNTIF(Calculations!AN:AN,Subgroup_number)=1,INDEX(Calculations!AN:BN,MATCH(Subgroup_number,Calculations!AN:AN,0),18),IF(Subgroup_number=Calculations!BR$17,Calculations!BR$6,""))</f>
        <v/>
      </c>
      <c r="R145" s="91" t="str">
        <f>IF(COUNTIF(Calculations!AN:AN,Subgroup_number)=1,INDEX(Calculations!AN:BN,MATCH(Subgroup_number,Calculations!AN:AN,0),19),IF(Subgroup_number=Calculations!BR$17,Calculations!BR$7,""))</f>
        <v/>
      </c>
      <c r="S145" s="144"/>
      <c r="V145" s="144"/>
      <c r="Y145" s="144"/>
    </row>
    <row r="146" spans="6:25" x14ac:dyDescent="0.2">
      <c r="F146" s="73">
        <v>145</v>
      </c>
      <c r="G14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6" s="46" t="str">
        <f>IF(COUNTIF(Calculations!AN:AN,Subgroup_number)=1,INDEX(Calculations!AN:BN,MATCH(Subgroup_number,Calculations!AN:AN,0),5),IF(Subgroup_number=Calculations!BR$17,Calculations!BR$10,""))</f>
        <v/>
      </c>
      <c r="M146" s="40" t="str">
        <f>IF(COUNTIF(Calculations!AN:AN,Subgroup_number)=1,INDEX(Calculations!AN:BN,MATCH(Subgroup_number,Calculations!AN:AN,0),6),IF(Subgroup_number=Calculations!BR$17,Calculations!BR$11,""))</f>
        <v/>
      </c>
      <c r="N146" s="47" t="str">
        <f>IF(COUNTIF(Calculations!AN:AN,Subgroup_number)=1,INDEX(Calculations!AN:BN,MATCH(Subgroup_number,Calculations!AN:AN,0),7),IF(Subgroup_number=Calculations!BR$17,Calculations!BR$12,""))</f>
        <v/>
      </c>
      <c r="O146" s="46" t="str">
        <f>IF(COUNTIF(Calculations!AN:AN,Subgroup_number)=1,INDEX(Calculations!AN:BN,MATCH(Subgroup_number,Calculations!AN:AN,0),9),IF(Subgroup_number=Calculations!BR$17,Calculations!BR$13,""))</f>
        <v/>
      </c>
      <c r="P146" s="46" t="str">
        <f>IF(COUNTIF(Calculations!AN:AN,Subgroup_number)=1,INDEX(Calculations!AN:BN,MATCH(Subgroup_number,Calculations!AN:AN,0),10),IF(Subgroup_number=Calculations!BR$17,Calculations!BR$14,""))</f>
        <v/>
      </c>
      <c r="Q146" s="46" t="str">
        <f>IF(COUNTIF(Calculations!AN:AN,Subgroup_number)=1,INDEX(Calculations!AN:BN,MATCH(Subgroup_number,Calculations!AN:AN,0),18),IF(Subgroup_number=Calculations!BR$17,Calculations!BR$6,""))</f>
        <v/>
      </c>
      <c r="R146" s="91" t="str">
        <f>IF(COUNTIF(Calculations!AN:AN,Subgroup_number)=1,INDEX(Calculations!AN:BN,MATCH(Subgroup_number,Calculations!AN:AN,0),19),IF(Subgroup_number=Calculations!BR$17,Calculations!BR$7,""))</f>
        <v/>
      </c>
      <c r="S146" s="144"/>
      <c r="V146" s="144"/>
      <c r="Y146" s="144"/>
    </row>
    <row r="147" spans="6:25" x14ac:dyDescent="0.2">
      <c r="F147" s="73">
        <v>146</v>
      </c>
      <c r="G14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7" s="46" t="str">
        <f>IF(COUNTIF(Calculations!AN:AN,Subgroup_number)=1,INDEX(Calculations!AN:BN,MATCH(Subgroup_number,Calculations!AN:AN,0),5),IF(Subgroup_number=Calculations!BR$17,Calculations!BR$10,""))</f>
        <v/>
      </c>
      <c r="M147" s="40" t="str">
        <f>IF(COUNTIF(Calculations!AN:AN,Subgroup_number)=1,INDEX(Calculations!AN:BN,MATCH(Subgroup_number,Calculations!AN:AN,0),6),IF(Subgroup_number=Calculations!BR$17,Calculations!BR$11,""))</f>
        <v/>
      </c>
      <c r="N147" s="47" t="str">
        <f>IF(COUNTIF(Calculations!AN:AN,Subgroup_number)=1,INDEX(Calculations!AN:BN,MATCH(Subgroup_number,Calculations!AN:AN,0),7),IF(Subgroup_number=Calculations!BR$17,Calculations!BR$12,""))</f>
        <v/>
      </c>
      <c r="O147" s="46" t="str">
        <f>IF(COUNTIF(Calculations!AN:AN,Subgroup_number)=1,INDEX(Calculations!AN:BN,MATCH(Subgroup_number,Calculations!AN:AN,0),9),IF(Subgroup_number=Calculations!BR$17,Calculations!BR$13,""))</f>
        <v/>
      </c>
      <c r="P147" s="46" t="str">
        <f>IF(COUNTIF(Calculations!AN:AN,Subgroup_number)=1,INDEX(Calculations!AN:BN,MATCH(Subgroup_number,Calculations!AN:AN,0),10),IF(Subgroup_number=Calculations!BR$17,Calculations!BR$14,""))</f>
        <v/>
      </c>
      <c r="Q147" s="46" t="str">
        <f>IF(COUNTIF(Calculations!AN:AN,Subgroup_number)=1,INDEX(Calculations!AN:BN,MATCH(Subgroup_number,Calculations!AN:AN,0),18),IF(Subgroup_number=Calculations!BR$17,Calculations!BR$6,""))</f>
        <v/>
      </c>
      <c r="R147" s="91" t="str">
        <f>IF(COUNTIF(Calculations!AN:AN,Subgroup_number)=1,INDEX(Calculations!AN:BN,MATCH(Subgroup_number,Calculations!AN:AN,0),19),IF(Subgroup_number=Calculations!BR$17,Calculations!BR$7,""))</f>
        <v/>
      </c>
      <c r="S147" s="144"/>
      <c r="V147" s="144"/>
      <c r="Y147" s="144"/>
    </row>
    <row r="148" spans="6:25" x14ac:dyDescent="0.2">
      <c r="F148" s="73">
        <v>147</v>
      </c>
      <c r="G14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8" s="46" t="str">
        <f>IF(COUNTIF(Calculations!AN:AN,Subgroup_number)=1,INDEX(Calculations!AN:BN,MATCH(Subgroup_number,Calculations!AN:AN,0),5),IF(Subgroup_number=Calculations!BR$17,Calculations!BR$10,""))</f>
        <v/>
      </c>
      <c r="M148" s="40" t="str">
        <f>IF(COUNTIF(Calculations!AN:AN,Subgroup_number)=1,INDEX(Calculations!AN:BN,MATCH(Subgroup_number,Calculations!AN:AN,0),6),IF(Subgroup_number=Calculations!BR$17,Calculations!BR$11,""))</f>
        <v/>
      </c>
      <c r="N148" s="47" t="str">
        <f>IF(COUNTIF(Calculations!AN:AN,Subgroup_number)=1,INDEX(Calculations!AN:BN,MATCH(Subgroup_number,Calculations!AN:AN,0),7),IF(Subgroup_number=Calculations!BR$17,Calculations!BR$12,""))</f>
        <v/>
      </c>
      <c r="O148" s="46" t="str">
        <f>IF(COUNTIF(Calculations!AN:AN,Subgroup_number)=1,INDEX(Calculations!AN:BN,MATCH(Subgroup_number,Calculations!AN:AN,0),9),IF(Subgroup_number=Calculations!BR$17,Calculations!BR$13,""))</f>
        <v/>
      </c>
      <c r="P148" s="46" t="str">
        <f>IF(COUNTIF(Calculations!AN:AN,Subgroup_number)=1,INDEX(Calculations!AN:BN,MATCH(Subgroup_number,Calculations!AN:AN,0),10),IF(Subgroup_number=Calculations!BR$17,Calculations!BR$14,""))</f>
        <v/>
      </c>
      <c r="Q148" s="46" t="str">
        <f>IF(COUNTIF(Calculations!AN:AN,Subgroup_number)=1,INDEX(Calculations!AN:BN,MATCH(Subgroup_number,Calculations!AN:AN,0),18),IF(Subgroup_number=Calculations!BR$17,Calculations!BR$6,""))</f>
        <v/>
      </c>
      <c r="R148" s="91" t="str">
        <f>IF(COUNTIF(Calculations!AN:AN,Subgroup_number)=1,INDEX(Calculations!AN:BN,MATCH(Subgroup_number,Calculations!AN:AN,0),19),IF(Subgroup_number=Calculations!BR$17,Calculations!BR$7,""))</f>
        <v/>
      </c>
      <c r="S148" s="144"/>
      <c r="V148" s="144"/>
      <c r="Y148" s="144"/>
    </row>
    <row r="149" spans="6:25" x14ac:dyDescent="0.2">
      <c r="F149" s="73">
        <v>148</v>
      </c>
      <c r="G14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4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4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4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4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49" s="46" t="str">
        <f>IF(COUNTIF(Calculations!AN:AN,Subgroup_number)=1,INDEX(Calculations!AN:BN,MATCH(Subgroup_number,Calculations!AN:AN,0),5),IF(Subgroup_number=Calculations!BR$17,Calculations!BR$10,""))</f>
        <v/>
      </c>
      <c r="M149" s="40" t="str">
        <f>IF(COUNTIF(Calculations!AN:AN,Subgroup_number)=1,INDEX(Calculations!AN:BN,MATCH(Subgroup_number,Calculations!AN:AN,0),6),IF(Subgroup_number=Calculations!BR$17,Calculations!BR$11,""))</f>
        <v/>
      </c>
      <c r="N149" s="47" t="str">
        <f>IF(COUNTIF(Calculations!AN:AN,Subgroup_number)=1,INDEX(Calculations!AN:BN,MATCH(Subgroup_number,Calculations!AN:AN,0),7),IF(Subgroup_number=Calculations!BR$17,Calculations!BR$12,""))</f>
        <v/>
      </c>
      <c r="O149" s="46" t="str">
        <f>IF(COUNTIF(Calculations!AN:AN,Subgroup_number)=1,INDEX(Calculations!AN:BN,MATCH(Subgroup_number,Calculations!AN:AN,0),9),IF(Subgroup_number=Calculations!BR$17,Calculations!BR$13,""))</f>
        <v/>
      </c>
      <c r="P149" s="46" t="str">
        <f>IF(COUNTIF(Calculations!AN:AN,Subgroup_number)=1,INDEX(Calculations!AN:BN,MATCH(Subgroup_number,Calculations!AN:AN,0),10),IF(Subgroup_number=Calculations!BR$17,Calculations!BR$14,""))</f>
        <v/>
      </c>
      <c r="Q149" s="46" t="str">
        <f>IF(COUNTIF(Calculations!AN:AN,Subgroup_number)=1,INDEX(Calculations!AN:BN,MATCH(Subgroup_number,Calculations!AN:AN,0),18),IF(Subgroup_number=Calculations!BR$17,Calculations!BR$6,""))</f>
        <v/>
      </c>
      <c r="R149" s="91" t="str">
        <f>IF(COUNTIF(Calculations!AN:AN,Subgroup_number)=1,INDEX(Calculations!AN:BN,MATCH(Subgroup_number,Calculations!AN:AN,0),19),IF(Subgroup_number=Calculations!BR$17,Calculations!BR$7,""))</f>
        <v/>
      </c>
      <c r="S149" s="144"/>
      <c r="V149" s="144"/>
      <c r="Y149" s="144"/>
    </row>
    <row r="150" spans="6:25" x14ac:dyDescent="0.2">
      <c r="F150" s="73">
        <v>149</v>
      </c>
      <c r="G15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0" s="46" t="str">
        <f>IF(COUNTIF(Calculations!AN:AN,Subgroup_number)=1,INDEX(Calculations!AN:BN,MATCH(Subgroup_number,Calculations!AN:AN,0),5),IF(Subgroup_number=Calculations!BR$17,Calculations!BR$10,""))</f>
        <v/>
      </c>
      <c r="M150" s="40" t="str">
        <f>IF(COUNTIF(Calculations!AN:AN,Subgroup_number)=1,INDEX(Calculations!AN:BN,MATCH(Subgroup_number,Calculations!AN:AN,0),6),IF(Subgroup_number=Calculations!BR$17,Calculations!BR$11,""))</f>
        <v/>
      </c>
      <c r="N150" s="47" t="str">
        <f>IF(COUNTIF(Calculations!AN:AN,Subgroup_number)=1,INDEX(Calculations!AN:BN,MATCH(Subgroup_number,Calculations!AN:AN,0),7),IF(Subgroup_number=Calculations!BR$17,Calculations!BR$12,""))</f>
        <v/>
      </c>
      <c r="O150" s="46" t="str">
        <f>IF(COUNTIF(Calculations!AN:AN,Subgroup_number)=1,INDEX(Calculations!AN:BN,MATCH(Subgroup_number,Calculations!AN:AN,0),9),IF(Subgroup_number=Calculations!BR$17,Calculations!BR$13,""))</f>
        <v/>
      </c>
      <c r="P150" s="46" t="str">
        <f>IF(COUNTIF(Calculations!AN:AN,Subgroup_number)=1,INDEX(Calculations!AN:BN,MATCH(Subgroup_number,Calculations!AN:AN,0),10),IF(Subgroup_number=Calculations!BR$17,Calculations!BR$14,""))</f>
        <v/>
      </c>
      <c r="Q150" s="46" t="str">
        <f>IF(COUNTIF(Calculations!AN:AN,Subgroup_number)=1,INDEX(Calculations!AN:BN,MATCH(Subgroup_number,Calculations!AN:AN,0),18),IF(Subgroup_number=Calculations!BR$17,Calculations!BR$6,""))</f>
        <v/>
      </c>
      <c r="R150" s="91" t="str">
        <f>IF(COUNTIF(Calculations!AN:AN,Subgroup_number)=1,INDEX(Calculations!AN:BN,MATCH(Subgroup_number,Calculations!AN:AN,0),19),IF(Subgroup_number=Calculations!BR$17,Calculations!BR$7,""))</f>
        <v/>
      </c>
      <c r="S150" s="144"/>
      <c r="V150" s="144"/>
      <c r="Y150" s="144"/>
    </row>
    <row r="151" spans="6:25" x14ac:dyDescent="0.2">
      <c r="F151" s="73">
        <v>150</v>
      </c>
      <c r="G15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1" s="46" t="str">
        <f>IF(COUNTIF(Calculations!AN:AN,Subgroup_number)=1,INDEX(Calculations!AN:BN,MATCH(Subgroup_number,Calculations!AN:AN,0),5),IF(Subgroup_number=Calculations!BR$17,Calculations!BR$10,""))</f>
        <v/>
      </c>
      <c r="M151" s="40" t="str">
        <f>IF(COUNTIF(Calculations!AN:AN,Subgroup_number)=1,INDEX(Calculations!AN:BN,MATCH(Subgroup_number,Calculations!AN:AN,0),6),IF(Subgroup_number=Calculations!BR$17,Calculations!BR$11,""))</f>
        <v/>
      </c>
      <c r="N151" s="47" t="str">
        <f>IF(COUNTIF(Calculations!AN:AN,Subgroup_number)=1,INDEX(Calculations!AN:BN,MATCH(Subgroup_number,Calculations!AN:AN,0),7),IF(Subgroup_number=Calculations!BR$17,Calculations!BR$12,""))</f>
        <v/>
      </c>
      <c r="O151" s="46" t="str">
        <f>IF(COUNTIF(Calculations!AN:AN,Subgroup_number)=1,INDEX(Calculations!AN:BN,MATCH(Subgroup_number,Calculations!AN:AN,0),9),IF(Subgroup_number=Calculations!BR$17,Calculations!BR$13,""))</f>
        <v/>
      </c>
      <c r="P151" s="46" t="str">
        <f>IF(COUNTIF(Calculations!AN:AN,Subgroup_number)=1,INDEX(Calculations!AN:BN,MATCH(Subgroup_number,Calculations!AN:AN,0),10),IF(Subgroup_number=Calculations!BR$17,Calculations!BR$14,""))</f>
        <v/>
      </c>
      <c r="Q151" s="46" t="str">
        <f>IF(COUNTIF(Calculations!AN:AN,Subgroup_number)=1,INDEX(Calculations!AN:BN,MATCH(Subgroup_number,Calculations!AN:AN,0),18),IF(Subgroup_number=Calculations!BR$17,Calculations!BR$6,""))</f>
        <v/>
      </c>
      <c r="R151" s="91" t="str">
        <f>IF(COUNTIF(Calculations!AN:AN,Subgroup_number)=1,INDEX(Calculations!AN:BN,MATCH(Subgroup_number,Calculations!AN:AN,0),19),IF(Subgroup_number=Calculations!BR$17,Calculations!BR$7,""))</f>
        <v/>
      </c>
      <c r="S151" s="144"/>
      <c r="V151" s="144"/>
      <c r="Y151" s="144"/>
    </row>
    <row r="152" spans="6:25" x14ac:dyDescent="0.2">
      <c r="F152" s="73">
        <v>151</v>
      </c>
      <c r="G15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2" s="46" t="str">
        <f>IF(COUNTIF(Calculations!AN:AN,Subgroup_number)=1,INDEX(Calculations!AN:BN,MATCH(Subgroup_number,Calculations!AN:AN,0),5),IF(Subgroup_number=Calculations!BR$17,Calculations!BR$10,""))</f>
        <v/>
      </c>
      <c r="M152" s="40" t="str">
        <f>IF(COUNTIF(Calculations!AN:AN,Subgroup_number)=1,INDEX(Calculations!AN:BN,MATCH(Subgroup_number,Calculations!AN:AN,0),6),IF(Subgroup_number=Calculations!BR$17,Calculations!BR$11,""))</f>
        <v/>
      </c>
      <c r="N152" s="47" t="str">
        <f>IF(COUNTIF(Calculations!AN:AN,Subgroup_number)=1,INDEX(Calculations!AN:BN,MATCH(Subgroup_number,Calculations!AN:AN,0),7),IF(Subgroup_number=Calculations!BR$17,Calculations!BR$12,""))</f>
        <v/>
      </c>
      <c r="O152" s="46" t="str">
        <f>IF(COUNTIF(Calculations!AN:AN,Subgroup_number)=1,INDEX(Calculations!AN:BN,MATCH(Subgroup_number,Calculations!AN:AN,0),9),IF(Subgroup_number=Calculations!BR$17,Calculations!BR$13,""))</f>
        <v/>
      </c>
      <c r="P152" s="46" t="str">
        <f>IF(COUNTIF(Calculations!AN:AN,Subgroup_number)=1,INDEX(Calculations!AN:BN,MATCH(Subgroup_number,Calculations!AN:AN,0),10),IF(Subgroup_number=Calculations!BR$17,Calculations!BR$14,""))</f>
        <v/>
      </c>
      <c r="Q152" s="46" t="str">
        <f>IF(COUNTIF(Calculations!AN:AN,Subgroup_number)=1,INDEX(Calculations!AN:BN,MATCH(Subgroup_number,Calculations!AN:AN,0),18),IF(Subgroup_number=Calculations!BR$17,Calculations!BR$6,""))</f>
        <v/>
      </c>
      <c r="R152" s="91" t="str">
        <f>IF(COUNTIF(Calculations!AN:AN,Subgroup_number)=1,INDEX(Calculations!AN:BN,MATCH(Subgroup_number,Calculations!AN:AN,0),19),IF(Subgroup_number=Calculations!BR$17,Calculations!BR$7,""))</f>
        <v/>
      </c>
      <c r="S152" s="144"/>
      <c r="V152" s="144"/>
      <c r="Y152" s="144"/>
    </row>
    <row r="153" spans="6:25" x14ac:dyDescent="0.2">
      <c r="F153" s="73">
        <v>152</v>
      </c>
      <c r="G15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3" s="46" t="str">
        <f>IF(COUNTIF(Calculations!AN:AN,Subgroup_number)=1,INDEX(Calculations!AN:BN,MATCH(Subgroup_number,Calculations!AN:AN,0),5),IF(Subgroup_number=Calculations!BR$17,Calculations!BR$10,""))</f>
        <v/>
      </c>
      <c r="M153" s="40" t="str">
        <f>IF(COUNTIF(Calculations!AN:AN,Subgroup_number)=1,INDEX(Calculations!AN:BN,MATCH(Subgroup_number,Calculations!AN:AN,0),6),IF(Subgroup_number=Calculations!BR$17,Calculations!BR$11,""))</f>
        <v/>
      </c>
      <c r="N153" s="47" t="str">
        <f>IF(COUNTIF(Calculations!AN:AN,Subgroup_number)=1,INDEX(Calculations!AN:BN,MATCH(Subgroup_number,Calculations!AN:AN,0),7),IF(Subgroup_number=Calculations!BR$17,Calculations!BR$12,""))</f>
        <v/>
      </c>
      <c r="O153" s="46" t="str">
        <f>IF(COUNTIF(Calculations!AN:AN,Subgroup_number)=1,INDEX(Calculations!AN:BN,MATCH(Subgroup_number,Calculations!AN:AN,0),9),IF(Subgroup_number=Calculations!BR$17,Calculations!BR$13,""))</f>
        <v/>
      </c>
      <c r="P153" s="46" t="str">
        <f>IF(COUNTIF(Calculations!AN:AN,Subgroup_number)=1,INDEX(Calculations!AN:BN,MATCH(Subgroup_number,Calculations!AN:AN,0),10),IF(Subgroup_number=Calculations!BR$17,Calculations!BR$14,""))</f>
        <v/>
      </c>
      <c r="Q153" s="46" t="str">
        <f>IF(COUNTIF(Calculations!AN:AN,Subgroup_number)=1,INDEX(Calculations!AN:BN,MATCH(Subgroup_number,Calculations!AN:AN,0),18),IF(Subgroup_number=Calculations!BR$17,Calculations!BR$6,""))</f>
        <v/>
      </c>
      <c r="R153" s="91" t="str">
        <f>IF(COUNTIF(Calculations!AN:AN,Subgroup_number)=1,INDEX(Calculations!AN:BN,MATCH(Subgroup_number,Calculations!AN:AN,0),19),IF(Subgroup_number=Calculations!BR$17,Calculations!BR$7,""))</f>
        <v/>
      </c>
      <c r="S153" s="144"/>
      <c r="V153" s="144"/>
      <c r="Y153" s="144"/>
    </row>
    <row r="154" spans="6:25" x14ac:dyDescent="0.2">
      <c r="F154" s="73">
        <v>153</v>
      </c>
      <c r="G15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4" s="46" t="str">
        <f>IF(COUNTIF(Calculations!AN:AN,Subgroup_number)=1,INDEX(Calculations!AN:BN,MATCH(Subgroup_number,Calculations!AN:AN,0),5),IF(Subgroup_number=Calculations!BR$17,Calculations!BR$10,""))</f>
        <v/>
      </c>
      <c r="M154" s="40" t="str">
        <f>IF(COUNTIF(Calculations!AN:AN,Subgroup_number)=1,INDEX(Calculations!AN:BN,MATCH(Subgroup_number,Calculations!AN:AN,0),6),IF(Subgroup_number=Calculations!BR$17,Calculations!BR$11,""))</f>
        <v/>
      </c>
      <c r="N154" s="47" t="str">
        <f>IF(COUNTIF(Calculations!AN:AN,Subgroup_number)=1,INDEX(Calculations!AN:BN,MATCH(Subgroup_number,Calculations!AN:AN,0),7),IF(Subgroup_number=Calculations!BR$17,Calculations!BR$12,""))</f>
        <v/>
      </c>
      <c r="O154" s="46" t="str">
        <f>IF(COUNTIF(Calculations!AN:AN,Subgroup_number)=1,INDEX(Calculations!AN:BN,MATCH(Subgroup_number,Calculations!AN:AN,0),9),IF(Subgroup_number=Calculations!BR$17,Calculations!BR$13,""))</f>
        <v/>
      </c>
      <c r="P154" s="46" t="str">
        <f>IF(COUNTIF(Calculations!AN:AN,Subgroup_number)=1,INDEX(Calculations!AN:BN,MATCH(Subgroup_number,Calculations!AN:AN,0),10),IF(Subgroup_number=Calculations!BR$17,Calculations!BR$14,""))</f>
        <v/>
      </c>
      <c r="Q154" s="46" t="str">
        <f>IF(COUNTIF(Calculations!AN:AN,Subgroup_number)=1,INDEX(Calculations!AN:BN,MATCH(Subgroup_number,Calculations!AN:AN,0),18),IF(Subgroup_number=Calculations!BR$17,Calculations!BR$6,""))</f>
        <v/>
      </c>
      <c r="R154" s="91" t="str">
        <f>IF(COUNTIF(Calculations!AN:AN,Subgroup_number)=1,INDEX(Calculations!AN:BN,MATCH(Subgroup_number,Calculations!AN:AN,0),19),IF(Subgroup_number=Calculations!BR$17,Calculations!BR$7,""))</f>
        <v/>
      </c>
      <c r="S154" s="144"/>
      <c r="V154" s="144"/>
      <c r="Y154" s="144"/>
    </row>
    <row r="155" spans="6:25" x14ac:dyDescent="0.2">
      <c r="F155" s="73">
        <v>154</v>
      </c>
      <c r="G15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5" s="46" t="str">
        <f>IF(COUNTIF(Calculations!AN:AN,Subgroup_number)=1,INDEX(Calculations!AN:BN,MATCH(Subgroup_number,Calculations!AN:AN,0),5),IF(Subgroup_number=Calculations!BR$17,Calculations!BR$10,""))</f>
        <v/>
      </c>
      <c r="M155" s="40" t="str">
        <f>IF(COUNTIF(Calculations!AN:AN,Subgroup_number)=1,INDEX(Calculations!AN:BN,MATCH(Subgroup_number,Calculations!AN:AN,0),6),IF(Subgroup_number=Calculations!BR$17,Calculations!BR$11,""))</f>
        <v/>
      </c>
      <c r="N155" s="47" t="str">
        <f>IF(COUNTIF(Calculations!AN:AN,Subgroup_number)=1,INDEX(Calculations!AN:BN,MATCH(Subgroup_number,Calculations!AN:AN,0),7),IF(Subgroup_number=Calculations!BR$17,Calculations!BR$12,""))</f>
        <v/>
      </c>
      <c r="O155" s="46" t="str">
        <f>IF(COUNTIF(Calculations!AN:AN,Subgroup_number)=1,INDEX(Calculations!AN:BN,MATCH(Subgroup_number,Calculations!AN:AN,0),9),IF(Subgroup_number=Calculations!BR$17,Calculations!BR$13,""))</f>
        <v/>
      </c>
      <c r="P155" s="46" t="str">
        <f>IF(COUNTIF(Calculations!AN:AN,Subgroup_number)=1,INDEX(Calculations!AN:BN,MATCH(Subgroup_number,Calculations!AN:AN,0),10),IF(Subgroup_number=Calculations!BR$17,Calculations!BR$14,""))</f>
        <v/>
      </c>
      <c r="Q155" s="46" t="str">
        <f>IF(COUNTIF(Calculations!AN:AN,Subgroup_number)=1,INDEX(Calculations!AN:BN,MATCH(Subgroup_number,Calculations!AN:AN,0),18),IF(Subgroup_number=Calculations!BR$17,Calculations!BR$6,""))</f>
        <v/>
      </c>
      <c r="R155" s="91" t="str">
        <f>IF(COUNTIF(Calculations!AN:AN,Subgroup_number)=1,INDEX(Calculations!AN:BN,MATCH(Subgroup_number,Calculations!AN:AN,0),19),IF(Subgroup_number=Calculations!BR$17,Calculations!BR$7,""))</f>
        <v/>
      </c>
      <c r="S155" s="144"/>
      <c r="V155" s="144"/>
      <c r="Y155" s="144"/>
    </row>
    <row r="156" spans="6:25" x14ac:dyDescent="0.2">
      <c r="F156" s="73">
        <v>155</v>
      </c>
      <c r="G15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6" s="46" t="str">
        <f>IF(COUNTIF(Calculations!AN:AN,Subgroup_number)=1,INDEX(Calculations!AN:BN,MATCH(Subgroup_number,Calculations!AN:AN,0),5),IF(Subgroup_number=Calculations!BR$17,Calculations!BR$10,""))</f>
        <v/>
      </c>
      <c r="M156" s="40" t="str">
        <f>IF(COUNTIF(Calculations!AN:AN,Subgroup_number)=1,INDEX(Calculations!AN:BN,MATCH(Subgroup_number,Calculations!AN:AN,0),6),IF(Subgroup_number=Calculations!BR$17,Calculations!BR$11,""))</f>
        <v/>
      </c>
      <c r="N156" s="47" t="str">
        <f>IF(COUNTIF(Calculations!AN:AN,Subgroup_number)=1,INDEX(Calculations!AN:BN,MATCH(Subgroup_number,Calculations!AN:AN,0),7),IF(Subgroup_number=Calculations!BR$17,Calculations!BR$12,""))</f>
        <v/>
      </c>
      <c r="O156" s="46" t="str">
        <f>IF(COUNTIF(Calculations!AN:AN,Subgroup_number)=1,INDEX(Calculations!AN:BN,MATCH(Subgroup_number,Calculations!AN:AN,0),9),IF(Subgroup_number=Calculations!BR$17,Calculations!BR$13,""))</f>
        <v/>
      </c>
      <c r="P156" s="46" t="str">
        <f>IF(COUNTIF(Calculations!AN:AN,Subgroup_number)=1,INDEX(Calculations!AN:BN,MATCH(Subgroup_number,Calculations!AN:AN,0),10),IF(Subgroup_number=Calculations!BR$17,Calculations!BR$14,""))</f>
        <v/>
      </c>
      <c r="Q156" s="46" t="str">
        <f>IF(COUNTIF(Calculations!AN:AN,Subgroup_number)=1,INDEX(Calculations!AN:BN,MATCH(Subgroup_number,Calculations!AN:AN,0),18),IF(Subgroup_number=Calculations!BR$17,Calculations!BR$6,""))</f>
        <v/>
      </c>
      <c r="R156" s="91" t="str">
        <f>IF(COUNTIF(Calculations!AN:AN,Subgroup_number)=1,INDEX(Calculations!AN:BN,MATCH(Subgroup_number,Calculations!AN:AN,0),19),IF(Subgroup_number=Calculations!BR$17,Calculations!BR$7,""))</f>
        <v/>
      </c>
      <c r="S156" s="144"/>
      <c r="V156" s="144"/>
      <c r="Y156" s="144"/>
    </row>
    <row r="157" spans="6:25" x14ac:dyDescent="0.2">
      <c r="F157" s="73">
        <v>156</v>
      </c>
      <c r="G15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7" s="46" t="str">
        <f>IF(COUNTIF(Calculations!AN:AN,Subgroup_number)=1,INDEX(Calculations!AN:BN,MATCH(Subgroup_number,Calculations!AN:AN,0),5),IF(Subgroup_number=Calculations!BR$17,Calculations!BR$10,""))</f>
        <v/>
      </c>
      <c r="M157" s="40" t="str">
        <f>IF(COUNTIF(Calculations!AN:AN,Subgroup_number)=1,INDEX(Calculations!AN:BN,MATCH(Subgroup_number,Calculations!AN:AN,0),6),IF(Subgroup_number=Calculations!BR$17,Calculations!BR$11,""))</f>
        <v/>
      </c>
      <c r="N157" s="47" t="str">
        <f>IF(COUNTIF(Calculations!AN:AN,Subgroup_number)=1,INDEX(Calculations!AN:BN,MATCH(Subgroup_number,Calculations!AN:AN,0),7),IF(Subgroup_number=Calculations!BR$17,Calculations!BR$12,""))</f>
        <v/>
      </c>
      <c r="O157" s="46" t="str">
        <f>IF(COUNTIF(Calculations!AN:AN,Subgroup_number)=1,INDEX(Calculations!AN:BN,MATCH(Subgroup_number,Calculations!AN:AN,0),9),IF(Subgroup_number=Calculations!BR$17,Calculations!BR$13,""))</f>
        <v/>
      </c>
      <c r="P157" s="46" t="str">
        <f>IF(COUNTIF(Calculations!AN:AN,Subgroup_number)=1,INDEX(Calculations!AN:BN,MATCH(Subgroup_number,Calculations!AN:AN,0),10),IF(Subgroup_number=Calculations!BR$17,Calculations!BR$14,""))</f>
        <v/>
      </c>
      <c r="Q157" s="46" t="str">
        <f>IF(COUNTIF(Calculations!AN:AN,Subgroup_number)=1,INDEX(Calculations!AN:BN,MATCH(Subgroup_number,Calculations!AN:AN,0),18),IF(Subgroup_number=Calculations!BR$17,Calculations!BR$6,""))</f>
        <v/>
      </c>
      <c r="R157" s="91" t="str">
        <f>IF(COUNTIF(Calculations!AN:AN,Subgroup_number)=1,INDEX(Calculations!AN:BN,MATCH(Subgroup_number,Calculations!AN:AN,0),19),IF(Subgroup_number=Calculations!BR$17,Calculations!BR$7,""))</f>
        <v/>
      </c>
      <c r="S157" s="144"/>
      <c r="V157" s="144"/>
      <c r="Y157" s="144"/>
    </row>
    <row r="158" spans="6:25" x14ac:dyDescent="0.2">
      <c r="F158" s="73">
        <v>157</v>
      </c>
      <c r="G15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8" s="46" t="str">
        <f>IF(COUNTIF(Calculations!AN:AN,Subgroup_number)=1,INDEX(Calculations!AN:BN,MATCH(Subgroup_number,Calculations!AN:AN,0),5),IF(Subgroup_number=Calculations!BR$17,Calculations!BR$10,""))</f>
        <v/>
      </c>
      <c r="M158" s="40" t="str">
        <f>IF(COUNTIF(Calculations!AN:AN,Subgroup_number)=1,INDEX(Calculations!AN:BN,MATCH(Subgroup_number,Calculations!AN:AN,0),6),IF(Subgroup_number=Calculations!BR$17,Calculations!BR$11,""))</f>
        <v/>
      </c>
      <c r="N158" s="47" t="str">
        <f>IF(COUNTIF(Calculations!AN:AN,Subgroup_number)=1,INDEX(Calculations!AN:BN,MATCH(Subgroup_number,Calculations!AN:AN,0),7),IF(Subgroup_number=Calculations!BR$17,Calculations!BR$12,""))</f>
        <v/>
      </c>
      <c r="O158" s="46" t="str">
        <f>IF(COUNTIF(Calculations!AN:AN,Subgroup_number)=1,INDEX(Calculations!AN:BN,MATCH(Subgroup_number,Calculations!AN:AN,0),9),IF(Subgroup_number=Calculations!BR$17,Calculations!BR$13,""))</f>
        <v/>
      </c>
      <c r="P158" s="46" t="str">
        <f>IF(COUNTIF(Calculations!AN:AN,Subgroup_number)=1,INDEX(Calculations!AN:BN,MATCH(Subgroup_number,Calculations!AN:AN,0),10),IF(Subgroup_number=Calculations!BR$17,Calculations!BR$14,""))</f>
        <v/>
      </c>
      <c r="Q158" s="46" t="str">
        <f>IF(COUNTIF(Calculations!AN:AN,Subgroup_number)=1,INDEX(Calculations!AN:BN,MATCH(Subgroup_number,Calculations!AN:AN,0),18),IF(Subgroup_number=Calculations!BR$17,Calculations!BR$6,""))</f>
        <v/>
      </c>
      <c r="R158" s="91" t="str">
        <f>IF(COUNTIF(Calculations!AN:AN,Subgroup_number)=1,INDEX(Calculations!AN:BN,MATCH(Subgroup_number,Calculations!AN:AN,0),19),IF(Subgroup_number=Calculations!BR$17,Calculations!BR$7,""))</f>
        <v/>
      </c>
      <c r="S158" s="144"/>
      <c r="V158" s="144"/>
      <c r="Y158" s="144"/>
    </row>
    <row r="159" spans="6:25" x14ac:dyDescent="0.2">
      <c r="F159" s="73">
        <v>158</v>
      </c>
      <c r="G15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5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5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5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5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59" s="46" t="str">
        <f>IF(COUNTIF(Calculations!AN:AN,Subgroup_number)=1,INDEX(Calculations!AN:BN,MATCH(Subgroup_number,Calculations!AN:AN,0),5),IF(Subgroup_number=Calculations!BR$17,Calculations!BR$10,""))</f>
        <v/>
      </c>
      <c r="M159" s="40" t="str">
        <f>IF(COUNTIF(Calculations!AN:AN,Subgroup_number)=1,INDEX(Calculations!AN:BN,MATCH(Subgroup_number,Calculations!AN:AN,0),6),IF(Subgroup_number=Calculations!BR$17,Calculations!BR$11,""))</f>
        <v/>
      </c>
      <c r="N159" s="47" t="str">
        <f>IF(COUNTIF(Calculations!AN:AN,Subgroup_number)=1,INDEX(Calculations!AN:BN,MATCH(Subgroup_number,Calculations!AN:AN,0),7),IF(Subgroup_number=Calculations!BR$17,Calculations!BR$12,""))</f>
        <v/>
      </c>
      <c r="O159" s="46" t="str">
        <f>IF(COUNTIF(Calculations!AN:AN,Subgroup_number)=1,INDEX(Calculations!AN:BN,MATCH(Subgroup_number,Calculations!AN:AN,0),9),IF(Subgroup_number=Calculations!BR$17,Calculations!BR$13,""))</f>
        <v/>
      </c>
      <c r="P159" s="46" t="str">
        <f>IF(COUNTIF(Calculations!AN:AN,Subgroup_number)=1,INDEX(Calculations!AN:BN,MATCH(Subgroup_number,Calculations!AN:AN,0),10),IF(Subgroup_number=Calculations!BR$17,Calculations!BR$14,""))</f>
        <v/>
      </c>
      <c r="Q159" s="46" t="str">
        <f>IF(COUNTIF(Calculations!AN:AN,Subgroup_number)=1,INDEX(Calculations!AN:BN,MATCH(Subgroup_number,Calculations!AN:AN,0),18),IF(Subgroup_number=Calculations!BR$17,Calculations!BR$6,""))</f>
        <v/>
      </c>
      <c r="R159" s="91" t="str">
        <f>IF(COUNTIF(Calculations!AN:AN,Subgroup_number)=1,INDEX(Calculations!AN:BN,MATCH(Subgroup_number,Calculations!AN:AN,0),19),IF(Subgroup_number=Calculations!BR$17,Calculations!BR$7,""))</f>
        <v/>
      </c>
      <c r="S159" s="144"/>
      <c r="V159" s="144"/>
      <c r="Y159" s="144"/>
    </row>
    <row r="160" spans="6:25" x14ac:dyDescent="0.2">
      <c r="F160" s="73">
        <v>159</v>
      </c>
      <c r="G16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0" s="46" t="str">
        <f>IF(COUNTIF(Calculations!AN:AN,Subgroup_number)=1,INDEX(Calculations!AN:BN,MATCH(Subgroup_number,Calculations!AN:AN,0),5),IF(Subgroup_number=Calculations!BR$17,Calculations!BR$10,""))</f>
        <v/>
      </c>
      <c r="M160" s="40" t="str">
        <f>IF(COUNTIF(Calculations!AN:AN,Subgroup_number)=1,INDEX(Calculations!AN:BN,MATCH(Subgroup_number,Calculations!AN:AN,0),6),IF(Subgroup_number=Calculations!BR$17,Calculations!BR$11,""))</f>
        <v/>
      </c>
      <c r="N160" s="47" t="str">
        <f>IF(COUNTIF(Calculations!AN:AN,Subgroup_number)=1,INDEX(Calculations!AN:BN,MATCH(Subgroup_number,Calculations!AN:AN,0),7),IF(Subgroup_number=Calculations!BR$17,Calculations!BR$12,""))</f>
        <v/>
      </c>
      <c r="O160" s="46" t="str">
        <f>IF(COUNTIF(Calculations!AN:AN,Subgroup_number)=1,INDEX(Calculations!AN:BN,MATCH(Subgroup_number,Calculations!AN:AN,0),9),IF(Subgroup_number=Calculations!BR$17,Calculations!BR$13,""))</f>
        <v/>
      </c>
      <c r="P160" s="46" t="str">
        <f>IF(COUNTIF(Calculations!AN:AN,Subgroup_number)=1,INDEX(Calculations!AN:BN,MATCH(Subgroup_number,Calculations!AN:AN,0),10),IF(Subgroup_number=Calculations!BR$17,Calculations!BR$14,""))</f>
        <v/>
      </c>
      <c r="Q160" s="46" t="str">
        <f>IF(COUNTIF(Calculations!AN:AN,Subgroup_number)=1,INDEX(Calculations!AN:BN,MATCH(Subgroup_number,Calculations!AN:AN,0),18),IF(Subgroup_number=Calculations!BR$17,Calculations!BR$6,""))</f>
        <v/>
      </c>
      <c r="R160" s="91" t="str">
        <f>IF(COUNTIF(Calculations!AN:AN,Subgroup_number)=1,INDEX(Calculations!AN:BN,MATCH(Subgroup_number,Calculations!AN:AN,0),19),IF(Subgroup_number=Calculations!BR$17,Calculations!BR$7,""))</f>
        <v/>
      </c>
      <c r="S160" s="144"/>
      <c r="V160" s="144"/>
      <c r="Y160" s="144"/>
    </row>
    <row r="161" spans="6:25" x14ac:dyDescent="0.2">
      <c r="F161" s="73">
        <v>160</v>
      </c>
      <c r="G16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1" s="46" t="str">
        <f>IF(COUNTIF(Calculations!AN:AN,Subgroup_number)=1,INDEX(Calculations!AN:BN,MATCH(Subgroup_number,Calculations!AN:AN,0),5),IF(Subgroup_number=Calculations!BR$17,Calculations!BR$10,""))</f>
        <v/>
      </c>
      <c r="M161" s="40" t="str">
        <f>IF(COUNTIF(Calculations!AN:AN,Subgroup_number)=1,INDEX(Calculations!AN:BN,MATCH(Subgroup_number,Calculations!AN:AN,0),6),IF(Subgroup_number=Calculations!BR$17,Calculations!BR$11,""))</f>
        <v/>
      </c>
      <c r="N161" s="47" t="str">
        <f>IF(COUNTIF(Calculations!AN:AN,Subgroup_number)=1,INDEX(Calculations!AN:BN,MATCH(Subgroup_number,Calculations!AN:AN,0),7),IF(Subgroup_number=Calculations!BR$17,Calculations!BR$12,""))</f>
        <v/>
      </c>
      <c r="O161" s="46" t="str">
        <f>IF(COUNTIF(Calculations!AN:AN,Subgroup_number)=1,INDEX(Calculations!AN:BN,MATCH(Subgroup_number,Calculations!AN:AN,0),9),IF(Subgroup_number=Calculations!BR$17,Calculations!BR$13,""))</f>
        <v/>
      </c>
      <c r="P161" s="46" t="str">
        <f>IF(COUNTIF(Calculations!AN:AN,Subgroup_number)=1,INDEX(Calculations!AN:BN,MATCH(Subgroup_number,Calculations!AN:AN,0),10),IF(Subgroup_number=Calculations!BR$17,Calculations!BR$14,""))</f>
        <v/>
      </c>
      <c r="Q161" s="46" t="str">
        <f>IF(COUNTIF(Calculations!AN:AN,Subgroup_number)=1,INDEX(Calculations!AN:BN,MATCH(Subgroup_number,Calculations!AN:AN,0),18),IF(Subgroup_number=Calculations!BR$17,Calculations!BR$6,""))</f>
        <v/>
      </c>
      <c r="R161" s="91" t="str">
        <f>IF(COUNTIF(Calculations!AN:AN,Subgroup_number)=1,INDEX(Calculations!AN:BN,MATCH(Subgroup_number,Calculations!AN:AN,0),19),IF(Subgroup_number=Calculations!BR$17,Calculations!BR$7,""))</f>
        <v/>
      </c>
      <c r="S161" s="144"/>
      <c r="V161" s="144"/>
      <c r="Y161" s="144"/>
    </row>
    <row r="162" spans="6:25" x14ac:dyDescent="0.2">
      <c r="F162" s="73">
        <v>161</v>
      </c>
      <c r="G16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2" s="46" t="str">
        <f>IF(COUNTIF(Calculations!AN:AN,Subgroup_number)=1,INDEX(Calculations!AN:BN,MATCH(Subgroup_number,Calculations!AN:AN,0),5),IF(Subgroup_number=Calculations!BR$17,Calculations!BR$10,""))</f>
        <v/>
      </c>
      <c r="M162" s="40" t="str">
        <f>IF(COUNTIF(Calculations!AN:AN,Subgroup_number)=1,INDEX(Calculations!AN:BN,MATCH(Subgroup_number,Calculations!AN:AN,0),6),IF(Subgroup_number=Calculations!BR$17,Calculations!BR$11,""))</f>
        <v/>
      </c>
      <c r="N162" s="47" t="str">
        <f>IF(COUNTIF(Calculations!AN:AN,Subgroup_number)=1,INDEX(Calculations!AN:BN,MATCH(Subgroup_number,Calculations!AN:AN,0),7),IF(Subgroup_number=Calculations!BR$17,Calculations!BR$12,""))</f>
        <v/>
      </c>
      <c r="O162" s="46" t="str">
        <f>IF(COUNTIF(Calculations!AN:AN,Subgroup_number)=1,INDEX(Calculations!AN:BN,MATCH(Subgroup_number,Calculations!AN:AN,0),9),IF(Subgroup_number=Calculations!BR$17,Calculations!BR$13,""))</f>
        <v/>
      </c>
      <c r="P162" s="46" t="str">
        <f>IF(COUNTIF(Calculations!AN:AN,Subgroup_number)=1,INDEX(Calculations!AN:BN,MATCH(Subgroup_number,Calculations!AN:AN,0),10),IF(Subgroup_number=Calculations!BR$17,Calculations!BR$14,""))</f>
        <v/>
      </c>
      <c r="Q162" s="46" t="str">
        <f>IF(COUNTIF(Calculations!AN:AN,Subgroup_number)=1,INDEX(Calculations!AN:BN,MATCH(Subgroup_number,Calculations!AN:AN,0),18),IF(Subgroup_number=Calculations!BR$17,Calculations!BR$6,""))</f>
        <v/>
      </c>
      <c r="R162" s="91" t="str">
        <f>IF(COUNTIF(Calculations!AN:AN,Subgroup_number)=1,INDEX(Calculations!AN:BN,MATCH(Subgroup_number,Calculations!AN:AN,0),19),IF(Subgroup_number=Calculations!BR$17,Calculations!BR$7,""))</f>
        <v/>
      </c>
      <c r="S162" s="144"/>
      <c r="V162" s="144"/>
      <c r="Y162" s="144"/>
    </row>
    <row r="163" spans="6:25" x14ac:dyDescent="0.2">
      <c r="F163" s="73">
        <v>162</v>
      </c>
      <c r="G16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3" s="46" t="str">
        <f>IF(COUNTIF(Calculations!AN:AN,Subgroup_number)=1,INDEX(Calculations!AN:BN,MATCH(Subgroup_number,Calculations!AN:AN,0),5),IF(Subgroup_number=Calculations!BR$17,Calculations!BR$10,""))</f>
        <v/>
      </c>
      <c r="M163" s="40" t="str">
        <f>IF(COUNTIF(Calculations!AN:AN,Subgroup_number)=1,INDEX(Calculations!AN:BN,MATCH(Subgroup_number,Calculations!AN:AN,0),6),IF(Subgroup_number=Calculations!BR$17,Calculations!BR$11,""))</f>
        <v/>
      </c>
      <c r="N163" s="47" t="str">
        <f>IF(COUNTIF(Calculations!AN:AN,Subgroup_number)=1,INDEX(Calculations!AN:BN,MATCH(Subgroup_number,Calculations!AN:AN,0),7),IF(Subgroup_number=Calculations!BR$17,Calculations!BR$12,""))</f>
        <v/>
      </c>
      <c r="O163" s="46" t="str">
        <f>IF(COUNTIF(Calculations!AN:AN,Subgroup_number)=1,INDEX(Calculations!AN:BN,MATCH(Subgroup_number,Calculations!AN:AN,0),9),IF(Subgroup_number=Calculations!BR$17,Calculations!BR$13,""))</f>
        <v/>
      </c>
      <c r="P163" s="46" t="str">
        <f>IF(COUNTIF(Calculations!AN:AN,Subgroup_number)=1,INDEX(Calculations!AN:BN,MATCH(Subgroup_number,Calculations!AN:AN,0),10),IF(Subgroup_number=Calculations!BR$17,Calculations!BR$14,""))</f>
        <v/>
      </c>
      <c r="Q163" s="46" t="str">
        <f>IF(COUNTIF(Calculations!AN:AN,Subgroup_number)=1,INDEX(Calculations!AN:BN,MATCH(Subgroup_number,Calculations!AN:AN,0),18),IF(Subgroup_number=Calculations!BR$17,Calculations!BR$6,""))</f>
        <v/>
      </c>
      <c r="R163" s="91" t="str">
        <f>IF(COUNTIF(Calculations!AN:AN,Subgroup_number)=1,INDEX(Calculations!AN:BN,MATCH(Subgroup_number,Calculations!AN:AN,0),19),IF(Subgroup_number=Calculations!BR$17,Calculations!BR$7,""))</f>
        <v/>
      </c>
      <c r="S163" s="144"/>
      <c r="V163" s="144"/>
      <c r="Y163" s="144"/>
    </row>
    <row r="164" spans="6:25" x14ac:dyDescent="0.2">
      <c r="F164" s="73">
        <v>163</v>
      </c>
      <c r="G16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4" s="46" t="str">
        <f>IF(COUNTIF(Calculations!AN:AN,Subgroup_number)=1,INDEX(Calculations!AN:BN,MATCH(Subgroup_number,Calculations!AN:AN,0),5),IF(Subgroup_number=Calculations!BR$17,Calculations!BR$10,""))</f>
        <v/>
      </c>
      <c r="M164" s="40" t="str">
        <f>IF(COUNTIF(Calculations!AN:AN,Subgroup_number)=1,INDEX(Calculations!AN:BN,MATCH(Subgroup_number,Calculations!AN:AN,0),6),IF(Subgroup_number=Calculations!BR$17,Calculations!BR$11,""))</f>
        <v/>
      </c>
      <c r="N164" s="47" t="str">
        <f>IF(COUNTIF(Calculations!AN:AN,Subgroup_number)=1,INDEX(Calculations!AN:BN,MATCH(Subgroup_number,Calculations!AN:AN,0),7),IF(Subgroup_number=Calculations!BR$17,Calculations!BR$12,""))</f>
        <v/>
      </c>
      <c r="O164" s="46" t="str">
        <f>IF(COUNTIF(Calculations!AN:AN,Subgroup_number)=1,INDEX(Calculations!AN:BN,MATCH(Subgroup_number,Calculations!AN:AN,0),9),IF(Subgroup_number=Calculations!BR$17,Calculations!BR$13,""))</f>
        <v/>
      </c>
      <c r="P164" s="46" t="str">
        <f>IF(COUNTIF(Calculations!AN:AN,Subgroup_number)=1,INDEX(Calculations!AN:BN,MATCH(Subgroup_number,Calculations!AN:AN,0),10),IF(Subgroup_number=Calculations!BR$17,Calculations!BR$14,""))</f>
        <v/>
      </c>
      <c r="Q164" s="46" t="str">
        <f>IF(COUNTIF(Calculations!AN:AN,Subgroup_number)=1,INDEX(Calculations!AN:BN,MATCH(Subgroup_number,Calculations!AN:AN,0),18),IF(Subgroup_number=Calculations!BR$17,Calculations!BR$6,""))</f>
        <v/>
      </c>
      <c r="R164" s="91" t="str">
        <f>IF(COUNTIF(Calculations!AN:AN,Subgroup_number)=1,INDEX(Calculations!AN:BN,MATCH(Subgroup_number,Calculations!AN:AN,0),19),IF(Subgroup_number=Calculations!BR$17,Calculations!BR$7,""))</f>
        <v/>
      </c>
      <c r="S164" s="144"/>
      <c r="V164" s="144"/>
      <c r="Y164" s="144"/>
    </row>
    <row r="165" spans="6:25" x14ac:dyDescent="0.2">
      <c r="F165" s="73">
        <v>164</v>
      </c>
      <c r="G16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5" s="46" t="str">
        <f>IF(COUNTIF(Calculations!AN:AN,Subgroup_number)=1,INDEX(Calculations!AN:BN,MATCH(Subgroup_number,Calculations!AN:AN,0),5),IF(Subgroup_number=Calculations!BR$17,Calculations!BR$10,""))</f>
        <v/>
      </c>
      <c r="M165" s="40" t="str">
        <f>IF(COUNTIF(Calculations!AN:AN,Subgroup_number)=1,INDEX(Calculations!AN:BN,MATCH(Subgroup_number,Calculations!AN:AN,0),6),IF(Subgroup_number=Calculations!BR$17,Calculations!BR$11,""))</f>
        <v/>
      </c>
      <c r="N165" s="47" t="str">
        <f>IF(COUNTIF(Calculations!AN:AN,Subgroup_number)=1,INDEX(Calculations!AN:BN,MATCH(Subgroup_number,Calculations!AN:AN,0),7),IF(Subgroup_number=Calculations!BR$17,Calculations!BR$12,""))</f>
        <v/>
      </c>
      <c r="O165" s="46" t="str">
        <f>IF(COUNTIF(Calculations!AN:AN,Subgroup_number)=1,INDEX(Calculations!AN:BN,MATCH(Subgroup_number,Calculations!AN:AN,0),9),IF(Subgroup_number=Calculations!BR$17,Calculations!BR$13,""))</f>
        <v/>
      </c>
      <c r="P165" s="46" t="str">
        <f>IF(COUNTIF(Calculations!AN:AN,Subgroup_number)=1,INDEX(Calculations!AN:BN,MATCH(Subgroup_number,Calculations!AN:AN,0),10),IF(Subgroup_number=Calculations!BR$17,Calculations!BR$14,""))</f>
        <v/>
      </c>
      <c r="Q165" s="46" t="str">
        <f>IF(COUNTIF(Calculations!AN:AN,Subgroup_number)=1,INDEX(Calculations!AN:BN,MATCH(Subgroup_number,Calculations!AN:AN,0),18),IF(Subgroup_number=Calculations!BR$17,Calculations!BR$6,""))</f>
        <v/>
      </c>
      <c r="R165" s="91" t="str">
        <f>IF(COUNTIF(Calculations!AN:AN,Subgroup_number)=1,INDEX(Calculations!AN:BN,MATCH(Subgroup_number,Calculations!AN:AN,0),19),IF(Subgroup_number=Calculations!BR$17,Calculations!BR$7,""))</f>
        <v/>
      </c>
      <c r="S165" s="144"/>
      <c r="V165" s="144"/>
      <c r="Y165" s="144"/>
    </row>
    <row r="166" spans="6:25" x14ac:dyDescent="0.2">
      <c r="F166" s="73">
        <v>165</v>
      </c>
      <c r="G16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6" s="46" t="str">
        <f>IF(COUNTIF(Calculations!AN:AN,Subgroup_number)=1,INDEX(Calculations!AN:BN,MATCH(Subgroup_number,Calculations!AN:AN,0),5),IF(Subgroup_number=Calculations!BR$17,Calculations!BR$10,""))</f>
        <v/>
      </c>
      <c r="M166" s="40" t="str">
        <f>IF(COUNTIF(Calculations!AN:AN,Subgroup_number)=1,INDEX(Calculations!AN:BN,MATCH(Subgroup_number,Calculations!AN:AN,0),6),IF(Subgroup_number=Calculations!BR$17,Calculations!BR$11,""))</f>
        <v/>
      </c>
      <c r="N166" s="47" t="str">
        <f>IF(COUNTIF(Calculations!AN:AN,Subgroup_number)=1,INDEX(Calculations!AN:BN,MATCH(Subgroup_number,Calculations!AN:AN,0),7),IF(Subgroup_number=Calculations!BR$17,Calculations!BR$12,""))</f>
        <v/>
      </c>
      <c r="O166" s="46" t="str">
        <f>IF(COUNTIF(Calculations!AN:AN,Subgroup_number)=1,INDEX(Calculations!AN:BN,MATCH(Subgroup_number,Calculations!AN:AN,0),9),IF(Subgroup_number=Calculations!BR$17,Calculations!BR$13,""))</f>
        <v/>
      </c>
      <c r="P166" s="46" t="str">
        <f>IF(COUNTIF(Calculations!AN:AN,Subgroup_number)=1,INDEX(Calculations!AN:BN,MATCH(Subgroup_number,Calculations!AN:AN,0),10),IF(Subgroup_number=Calculations!BR$17,Calculations!BR$14,""))</f>
        <v/>
      </c>
      <c r="Q166" s="46" t="str">
        <f>IF(COUNTIF(Calculations!AN:AN,Subgroup_number)=1,INDEX(Calculations!AN:BN,MATCH(Subgroup_number,Calculations!AN:AN,0),18),IF(Subgroup_number=Calculations!BR$17,Calculations!BR$6,""))</f>
        <v/>
      </c>
      <c r="R166" s="91" t="str">
        <f>IF(COUNTIF(Calculations!AN:AN,Subgroup_number)=1,INDEX(Calculations!AN:BN,MATCH(Subgroup_number,Calculations!AN:AN,0),19),IF(Subgroup_number=Calculations!BR$17,Calculations!BR$7,""))</f>
        <v/>
      </c>
      <c r="S166" s="144"/>
      <c r="V166" s="144"/>
      <c r="Y166" s="144"/>
    </row>
    <row r="167" spans="6:25" x14ac:dyDescent="0.2">
      <c r="F167" s="73">
        <v>166</v>
      </c>
      <c r="G16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7" s="46" t="str">
        <f>IF(COUNTIF(Calculations!AN:AN,Subgroup_number)=1,INDEX(Calculations!AN:BN,MATCH(Subgroup_number,Calculations!AN:AN,0),5),IF(Subgroup_number=Calculations!BR$17,Calculations!BR$10,""))</f>
        <v/>
      </c>
      <c r="M167" s="40" t="str">
        <f>IF(COUNTIF(Calculations!AN:AN,Subgroup_number)=1,INDEX(Calculations!AN:BN,MATCH(Subgroup_number,Calculations!AN:AN,0),6),IF(Subgroup_number=Calculations!BR$17,Calculations!BR$11,""))</f>
        <v/>
      </c>
      <c r="N167" s="47" t="str">
        <f>IF(COUNTIF(Calculations!AN:AN,Subgroup_number)=1,INDEX(Calculations!AN:BN,MATCH(Subgroup_number,Calculations!AN:AN,0),7),IF(Subgroup_number=Calculations!BR$17,Calculations!BR$12,""))</f>
        <v/>
      </c>
      <c r="O167" s="46" t="str">
        <f>IF(COUNTIF(Calculations!AN:AN,Subgroup_number)=1,INDEX(Calculations!AN:BN,MATCH(Subgroup_number,Calculations!AN:AN,0),9),IF(Subgroup_number=Calculations!BR$17,Calculations!BR$13,""))</f>
        <v/>
      </c>
      <c r="P167" s="46" t="str">
        <f>IF(COUNTIF(Calculations!AN:AN,Subgroup_number)=1,INDEX(Calculations!AN:BN,MATCH(Subgroup_number,Calculations!AN:AN,0),10),IF(Subgroup_number=Calculations!BR$17,Calculations!BR$14,""))</f>
        <v/>
      </c>
      <c r="Q167" s="46" t="str">
        <f>IF(COUNTIF(Calculations!AN:AN,Subgroup_number)=1,INDEX(Calculations!AN:BN,MATCH(Subgroup_number,Calculations!AN:AN,0),18),IF(Subgroup_number=Calculations!BR$17,Calculations!BR$6,""))</f>
        <v/>
      </c>
      <c r="R167" s="91" t="str">
        <f>IF(COUNTIF(Calculations!AN:AN,Subgroup_number)=1,INDEX(Calculations!AN:BN,MATCH(Subgroup_number,Calculations!AN:AN,0),19),IF(Subgroup_number=Calculations!BR$17,Calculations!BR$7,""))</f>
        <v/>
      </c>
      <c r="S167" s="144"/>
      <c r="V167" s="144"/>
      <c r="Y167" s="144"/>
    </row>
    <row r="168" spans="6:25" x14ac:dyDescent="0.2">
      <c r="F168" s="73">
        <v>167</v>
      </c>
      <c r="G16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8" s="46" t="str">
        <f>IF(COUNTIF(Calculations!AN:AN,Subgroup_number)=1,INDEX(Calculations!AN:BN,MATCH(Subgroup_number,Calculations!AN:AN,0),5),IF(Subgroup_number=Calculations!BR$17,Calculations!BR$10,""))</f>
        <v/>
      </c>
      <c r="M168" s="40" t="str">
        <f>IF(COUNTIF(Calculations!AN:AN,Subgroup_number)=1,INDEX(Calculations!AN:BN,MATCH(Subgroup_number,Calculations!AN:AN,0),6),IF(Subgroup_number=Calculations!BR$17,Calculations!BR$11,""))</f>
        <v/>
      </c>
      <c r="N168" s="47" t="str">
        <f>IF(COUNTIF(Calculations!AN:AN,Subgroup_number)=1,INDEX(Calculations!AN:BN,MATCH(Subgroup_number,Calculations!AN:AN,0),7),IF(Subgroup_number=Calculations!BR$17,Calculations!BR$12,""))</f>
        <v/>
      </c>
      <c r="O168" s="46" t="str">
        <f>IF(COUNTIF(Calculations!AN:AN,Subgroup_number)=1,INDEX(Calculations!AN:BN,MATCH(Subgroup_number,Calculations!AN:AN,0),9),IF(Subgroup_number=Calculations!BR$17,Calculations!BR$13,""))</f>
        <v/>
      </c>
      <c r="P168" s="46" t="str">
        <f>IF(COUNTIF(Calculations!AN:AN,Subgroup_number)=1,INDEX(Calculations!AN:BN,MATCH(Subgroup_number,Calculations!AN:AN,0),10),IF(Subgroup_number=Calculations!BR$17,Calculations!BR$14,""))</f>
        <v/>
      </c>
      <c r="Q168" s="46" t="str">
        <f>IF(COUNTIF(Calculations!AN:AN,Subgroup_number)=1,INDEX(Calculations!AN:BN,MATCH(Subgroup_number,Calculations!AN:AN,0),18),IF(Subgroup_number=Calculations!BR$17,Calculations!BR$6,""))</f>
        <v/>
      </c>
      <c r="R168" s="91" t="str">
        <f>IF(COUNTIF(Calculations!AN:AN,Subgroup_number)=1,INDEX(Calculations!AN:BN,MATCH(Subgroup_number,Calculations!AN:AN,0),19),IF(Subgroup_number=Calculations!BR$17,Calculations!BR$7,""))</f>
        <v/>
      </c>
      <c r="S168" s="144"/>
      <c r="V168" s="144"/>
      <c r="Y168" s="144"/>
    </row>
    <row r="169" spans="6:25" x14ac:dyDescent="0.2">
      <c r="F169" s="73">
        <v>168</v>
      </c>
      <c r="G16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6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6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6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6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69" s="46" t="str">
        <f>IF(COUNTIF(Calculations!AN:AN,Subgroup_number)=1,INDEX(Calculations!AN:BN,MATCH(Subgroup_number,Calculations!AN:AN,0),5),IF(Subgroup_number=Calculations!BR$17,Calculations!BR$10,""))</f>
        <v/>
      </c>
      <c r="M169" s="40" t="str">
        <f>IF(COUNTIF(Calculations!AN:AN,Subgroup_number)=1,INDEX(Calculations!AN:BN,MATCH(Subgroup_number,Calculations!AN:AN,0),6),IF(Subgroup_number=Calculations!BR$17,Calculations!BR$11,""))</f>
        <v/>
      </c>
      <c r="N169" s="47" t="str">
        <f>IF(COUNTIF(Calculations!AN:AN,Subgroup_number)=1,INDEX(Calculations!AN:BN,MATCH(Subgroup_number,Calculations!AN:AN,0),7),IF(Subgroup_number=Calculations!BR$17,Calculations!BR$12,""))</f>
        <v/>
      </c>
      <c r="O169" s="46" t="str">
        <f>IF(COUNTIF(Calculations!AN:AN,Subgroup_number)=1,INDEX(Calculations!AN:BN,MATCH(Subgroup_number,Calculations!AN:AN,0),9),IF(Subgroup_number=Calculations!BR$17,Calculations!BR$13,""))</f>
        <v/>
      </c>
      <c r="P169" s="46" t="str">
        <f>IF(COUNTIF(Calculations!AN:AN,Subgroup_number)=1,INDEX(Calculations!AN:BN,MATCH(Subgroup_number,Calculations!AN:AN,0),10),IF(Subgroup_number=Calculations!BR$17,Calculations!BR$14,""))</f>
        <v/>
      </c>
      <c r="Q169" s="46" t="str">
        <f>IF(COUNTIF(Calculations!AN:AN,Subgroup_number)=1,INDEX(Calculations!AN:BN,MATCH(Subgroup_number,Calculations!AN:AN,0),18),IF(Subgroup_number=Calculations!BR$17,Calculations!BR$6,""))</f>
        <v/>
      </c>
      <c r="R169" s="91" t="str">
        <f>IF(COUNTIF(Calculations!AN:AN,Subgroup_number)=1,INDEX(Calculations!AN:BN,MATCH(Subgroup_number,Calculations!AN:AN,0),19),IF(Subgroup_number=Calculations!BR$17,Calculations!BR$7,""))</f>
        <v/>
      </c>
      <c r="S169" s="144"/>
      <c r="V169" s="144"/>
      <c r="Y169" s="144"/>
    </row>
    <row r="170" spans="6:25" x14ac:dyDescent="0.2">
      <c r="F170" s="73">
        <v>169</v>
      </c>
      <c r="G17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0" s="46" t="str">
        <f>IF(COUNTIF(Calculations!AN:AN,Subgroup_number)=1,INDEX(Calculations!AN:BN,MATCH(Subgroup_number,Calculations!AN:AN,0),5),IF(Subgroup_number=Calculations!BR$17,Calculations!BR$10,""))</f>
        <v/>
      </c>
      <c r="M170" s="40" t="str">
        <f>IF(COUNTIF(Calculations!AN:AN,Subgroup_number)=1,INDEX(Calculations!AN:BN,MATCH(Subgroup_number,Calculations!AN:AN,0),6),IF(Subgroup_number=Calculations!BR$17,Calculations!BR$11,""))</f>
        <v/>
      </c>
      <c r="N170" s="47" t="str">
        <f>IF(COUNTIF(Calculations!AN:AN,Subgroup_number)=1,INDEX(Calculations!AN:BN,MATCH(Subgroup_number,Calculations!AN:AN,0),7),IF(Subgroup_number=Calculations!BR$17,Calculations!BR$12,""))</f>
        <v/>
      </c>
      <c r="O170" s="46" t="str">
        <f>IF(COUNTIF(Calculations!AN:AN,Subgroup_number)=1,INDEX(Calculations!AN:BN,MATCH(Subgroup_number,Calculations!AN:AN,0),9),IF(Subgroup_number=Calculations!BR$17,Calculations!BR$13,""))</f>
        <v/>
      </c>
      <c r="P170" s="46" t="str">
        <f>IF(COUNTIF(Calculations!AN:AN,Subgroup_number)=1,INDEX(Calculations!AN:BN,MATCH(Subgroup_number,Calculations!AN:AN,0),10),IF(Subgroup_number=Calculations!BR$17,Calculations!BR$14,""))</f>
        <v/>
      </c>
      <c r="Q170" s="46" t="str">
        <f>IF(COUNTIF(Calculations!AN:AN,Subgroup_number)=1,INDEX(Calculations!AN:BN,MATCH(Subgroup_number,Calculations!AN:AN,0),18),IF(Subgroup_number=Calculations!BR$17,Calculations!BR$6,""))</f>
        <v/>
      </c>
      <c r="R170" s="91" t="str">
        <f>IF(COUNTIF(Calculations!AN:AN,Subgroup_number)=1,INDEX(Calculations!AN:BN,MATCH(Subgroup_number,Calculations!AN:AN,0),19),IF(Subgroup_number=Calculations!BR$17,Calculations!BR$7,""))</f>
        <v/>
      </c>
      <c r="S170" s="144"/>
      <c r="V170" s="144"/>
      <c r="Y170" s="144"/>
    </row>
    <row r="171" spans="6:25" x14ac:dyDescent="0.2">
      <c r="F171" s="73">
        <v>170</v>
      </c>
      <c r="G17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1" s="46" t="str">
        <f>IF(COUNTIF(Calculations!AN:AN,Subgroup_number)=1,INDEX(Calculations!AN:BN,MATCH(Subgroup_number,Calculations!AN:AN,0),5),IF(Subgroup_number=Calculations!BR$17,Calculations!BR$10,""))</f>
        <v/>
      </c>
      <c r="M171" s="40" t="str">
        <f>IF(COUNTIF(Calculations!AN:AN,Subgroup_number)=1,INDEX(Calculations!AN:BN,MATCH(Subgroup_number,Calculations!AN:AN,0),6),IF(Subgroup_number=Calculations!BR$17,Calculations!BR$11,""))</f>
        <v/>
      </c>
      <c r="N171" s="47" t="str">
        <f>IF(COUNTIF(Calculations!AN:AN,Subgroup_number)=1,INDEX(Calculations!AN:BN,MATCH(Subgroup_number,Calculations!AN:AN,0),7),IF(Subgroup_number=Calculations!BR$17,Calculations!BR$12,""))</f>
        <v/>
      </c>
      <c r="O171" s="46" t="str">
        <f>IF(COUNTIF(Calculations!AN:AN,Subgroup_number)=1,INDEX(Calculations!AN:BN,MATCH(Subgroup_number,Calculations!AN:AN,0),9),IF(Subgroup_number=Calculations!BR$17,Calculations!BR$13,""))</f>
        <v/>
      </c>
      <c r="P171" s="46" t="str">
        <f>IF(COUNTIF(Calculations!AN:AN,Subgroup_number)=1,INDEX(Calculations!AN:BN,MATCH(Subgroup_number,Calculations!AN:AN,0),10),IF(Subgroup_number=Calculations!BR$17,Calculations!BR$14,""))</f>
        <v/>
      </c>
      <c r="Q171" s="46" t="str">
        <f>IF(COUNTIF(Calculations!AN:AN,Subgroup_number)=1,INDEX(Calculations!AN:BN,MATCH(Subgroup_number,Calculations!AN:AN,0),18),IF(Subgroup_number=Calculations!BR$17,Calculations!BR$6,""))</f>
        <v/>
      </c>
      <c r="R171" s="91" t="str">
        <f>IF(COUNTIF(Calculations!AN:AN,Subgroup_number)=1,INDEX(Calculations!AN:BN,MATCH(Subgroup_number,Calculations!AN:AN,0),19),IF(Subgroup_number=Calculations!BR$17,Calculations!BR$7,""))</f>
        <v/>
      </c>
      <c r="S171" s="144"/>
      <c r="V171" s="144"/>
      <c r="Y171" s="144"/>
    </row>
    <row r="172" spans="6:25" x14ac:dyDescent="0.2">
      <c r="F172" s="73">
        <v>171</v>
      </c>
      <c r="G17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2" s="46" t="str">
        <f>IF(COUNTIF(Calculations!AN:AN,Subgroup_number)=1,INDEX(Calculations!AN:BN,MATCH(Subgroup_number,Calculations!AN:AN,0),5),IF(Subgroup_number=Calculations!BR$17,Calculations!BR$10,""))</f>
        <v/>
      </c>
      <c r="M172" s="40" t="str">
        <f>IF(COUNTIF(Calculations!AN:AN,Subgroup_number)=1,INDEX(Calculations!AN:BN,MATCH(Subgroup_number,Calculations!AN:AN,0),6),IF(Subgroup_number=Calculations!BR$17,Calculations!BR$11,""))</f>
        <v/>
      </c>
      <c r="N172" s="47" t="str">
        <f>IF(COUNTIF(Calculations!AN:AN,Subgroup_number)=1,INDEX(Calculations!AN:BN,MATCH(Subgroup_number,Calculations!AN:AN,0),7),IF(Subgroup_number=Calculations!BR$17,Calculations!BR$12,""))</f>
        <v/>
      </c>
      <c r="O172" s="46" t="str">
        <f>IF(COUNTIF(Calculations!AN:AN,Subgroup_number)=1,INDEX(Calculations!AN:BN,MATCH(Subgroup_number,Calculations!AN:AN,0),9),IF(Subgroup_number=Calculations!BR$17,Calculations!BR$13,""))</f>
        <v/>
      </c>
      <c r="P172" s="46" t="str">
        <f>IF(COUNTIF(Calculations!AN:AN,Subgroup_number)=1,INDEX(Calculations!AN:BN,MATCH(Subgroup_number,Calculations!AN:AN,0),10),IF(Subgroup_number=Calculations!BR$17,Calculations!BR$14,""))</f>
        <v/>
      </c>
      <c r="Q172" s="46" t="str">
        <f>IF(COUNTIF(Calculations!AN:AN,Subgroup_number)=1,INDEX(Calculations!AN:BN,MATCH(Subgroup_number,Calculations!AN:AN,0),18),IF(Subgroup_number=Calculations!BR$17,Calculations!BR$6,""))</f>
        <v/>
      </c>
      <c r="R172" s="91" t="str">
        <f>IF(COUNTIF(Calculations!AN:AN,Subgroup_number)=1,INDEX(Calculations!AN:BN,MATCH(Subgroup_number,Calculations!AN:AN,0),19),IF(Subgroup_number=Calculations!BR$17,Calculations!BR$7,""))</f>
        <v/>
      </c>
      <c r="S172" s="144"/>
      <c r="V172" s="144"/>
      <c r="Y172" s="144"/>
    </row>
    <row r="173" spans="6:25" x14ac:dyDescent="0.2">
      <c r="F173" s="73">
        <v>172</v>
      </c>
      <c r="G17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3" s="46" t="str">
        <f>IF(COUNTIF(Calculations!AN:AN,Subgroup_number)=1,INDEX(Calculations!AN:BN,MATCH(Subgroup_number,Calculations!AN:AN,0),5),IF(Subgroup_number=Calculations!BR$17,Calculations!BR$10,""))</f>
        <v/>
      </c>
      <c r="M173" s="40" t="str">
        <f>IF(COUNTIF(Calculations!AN:AN,Subgroup_number)=1,INDEX(Calculations!AN:BN,MATCH(Subgroup_number,Calculations!AN:AN,0),6),IF(Subgroup_number=Calculations!BR$17,Calculations!BR$11,""))</f>
        <v/>
      </c>
      <c r="N173" s="47" t="str">
        <f>IF(COUNTIF(Calculations!AN:AN,Subgroup_number)=1,INDEX(Calculations!AN:BN,MATCH(Subgroup_number,Calculations!AN:AN,0),7),IF(Subgroup_number=Calculations!BR$17,Calculations!BR$12,""))</f>
        <v/>
      </c>
      <c r="O173" s="46" t="str">
        <f>IF(COUNTIF(Calculations!AN:AN,Subgroup_number)=1,INDEX(Calculations!AN:BN,MATCH(Subgroup_number,Calculations!AN:AN,0),9),IF(Subgroup_number=Calculations!BR$17,Calculations!BR$13,""))</f>
        <v/>
      </c>
      <c r="P173" s="46" t="str">
        <f>IF(COUNTIF(Calculations!AN:AN,Subgroup_number)=1,INDEX(Calculations!AN:BN,MATCH(Subgroup_number,Calculations!AN:AN,0),10),IF(Subgroup_number=Calculations!BR$17,Calculations!BR$14,""))</f>
        <v/>
      </c>
      <c r="Q173" s="46" t="str">
        <f>IF(COUNTIF(Calculations!AN:AN,Subgroup_number)=1,INDEX(Calculations!AN:BN,MATCH(Subgroup_number,Calculations!AN:AN,0),18),IF(Subgroup_number=Calculations!BR$17,Calculations!BR$6,""))</f>
        <v/>
      </c>
      <c r="R173" s="91" t="str">
        <f>IF(COUNTIF(Calculations!AN:AN,Subgroup_number)=1,INDEX(Calculations!AN:BN,MATCH(Subgroup_number,Calculations!AN:AN,0),19),IF(Subgroup_number=Calculations!BR$17,Calculations!BR$7,""))</f>
        <v/>
      </c>
      <c r="S173" s="144"/>
      <c r="V173" s="144"/>
      <c r="Y173" s="144"/>
    </row>
    <row r="174" spans="6:25" x14ac:dyDescent="0.2">
      <c r="F174" s="73">
        <v>173</v>
      </c>
      <c r="G17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4" s="46" t="str">
        <f>IF(COUNTIF(Calculations!AN:AN,Subgroup_number)=1,INDEX(Calculations!AN:BN,MATCH(Subgroup_number,Calculations!AN:AN,0),5),IF(Subgroup_number=Calculations!BR$17,Calculations!BR$10,""))</f>
        <v/>
      </c>
      <c r="M174" s="40" t="str">
        <f>IF(COUNTIF(Calculations!AN:AN,Subgroup_number)=1,INDEX(Calculations!AN:BN,MATCH(Subgroup_number,Calculations!AN:AN,0),6),IF(Subgroup_number=Calculations!BR$17,Calculations!BR$11,""))</f>
        <v/>
      </c>
      <c r="N174" s="47" t="str">
        <f>IF(COUNTIF(Calculations!AN:AN,Subgroup_number)=1,INDEX(Calculations!AN:BN,MATCH(Subgroup_number,Calculations!AN:AN,0),7),IF(Subgroup_number=Calculations!BR$17,Calculations!BR$12,""))</f>
        <v/>
      </c>
      <c r="O174" s="46" t="str">
        <f>IF(COUNTIF(Calculations!AN:AN,Subgroup_number)=1,INDEX(Calculations!AN:BN,MATCH(Subgroup_number,Calculations!AN:AN,0),9),IF(Subgroup_number=Calculations!BR$17,Calculations!BR$13,""))</f>
        <v/>
      </c>
      <c r="P174" s="46" t="str">
        <f>IF(COUNTIF(Calculations!AN:AN,Subgroup_number)=1,INDEX(Calculations!AN:BN,MATCH(Subgroup_number,Calculations!AN:AN,0),10),IF(Subgroup_number=Calculations!BR$17,Calculations!BR$14,""))</f>
        <v/>
      </c>
      <c r="Q174" s="46" t="str">
        <f>IF(COUNTIF(Calculations!AN:AN,Subgroup_number)=1,INDEX(Calculations!AN:BN,MATCH(Subgroup_number,Calculations!AN:AN,0),18),IF(Subgroup_number=Calculations!BR$17,Calculations!BR$6,""))</f>
        <v/>
      </c>
      <c r="R174" s="91" t="str">
        <f>IF(COUNTIF(Calculations!AN:AN,Subgroup_number)=1,INDEX(Calculations!AN:BN,MATCH(Subgroup_number,Calculations!AN:AN,0),19),IF(Subgroup_number=Calculations!BR$17,Calculations!BR$7,""))</f>
        <v/>
      </c>
      <c r="S174" s="144"/>
      <c r="V174" s="144"/>
      <c r="Y174" s="144"/>
    </row>
    <row r="175" spans="6:25" x14ac:dyDescent="0.2">
      <c r="F175" s="73">
        <v>174</v>
      </c>
      <c r="G17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5" s="46" t="str">
        <f>IF(COUNTIF(Calculations!AN:AN,Subgroup_number)=1,INDEX(Calculations!AN:BN,MATCH(Subgroup_number,Calculations!AN:AN,0),5),IF(Subgroup_number=Calculations!BR$17,Calculations!BR$10,""))</f>
        <v/>
      </c>
      <c r="M175" s="40" t="str">
        <f>IF(COUNTIF(Calculations!AN:AN,Subgroup_number)=1,INDEX(Calculations!AN:BN,MATCH(Subgroup_number,Calculations!AN:AN,0),6),IF(Subgroup_number=Calculations!BR$17,Calculations!BR$11,""))</f>
        <v/>
      </c>
      <c r="N175" s="47" t="str">
        <f>IF(COUNTIF(Calculations!AN:AN,Subgroup_number)=1,INDEX(Calculations!AN:BN,MATCH(Subgroup_number,Calculations!AN:AN,0),7),IF(Subgroup_number=Calculations!BR$17,Calculations!BR$12,""))</f>
        <v/>
      </c>
      <c r="O175" s="46" t="str">
        <f>IF(COUNTIF(Calculations!AN:AN,Subgroup_number)=1,INDEX(Calculations!AN:BN,MATCH(Subgroup_number,Calculations!AN:AN,0),9),IF(Subgroup_number=Calculations!BR$17,Calculations!BR$13,""))</f>
        <v/>
      </c>
      <c r="P175" s="46" t="str">
        <f>IF(COUNTIF(Calculations!AN:AN,Subgroup_number)=1,INDEX(Calculations!AN:BN,MATCH(Subgroup_number,Calculations!AN:AN,0),10),IF(Subgroup_number=Calculations!BR$17,Calculations!BR$14,""))</f>
        <v/>
      </c>
      <c r="Q175" s="46" t="str">
        <f>IF(COUNTIF(Calculations!AN:AN,Subgroup_number)=1,INDEX(Calculations!AN:BN,MATCH(Subgroup_number,Calculations!AN:AN,0),18),IF(Subgroup_number=Calculations!BR$17,Calculations!BR$6,""))</f>
        <v/>
      </c>
      <c r="R175" s="91" t="str">
        <f>IF(COUNTIF(Calculations!AN:AN,Subgroup_number)=1,INDEX(Calculations!AN:BN,MATCH(Subgroup_number,Calculations!AN:AN,0),19),IF(Subgroup_number=Calculations!BR$17,Calculations!BR$7,""))</f>
        <v/>
      </c>
      <c r="S175" s="144"/>
      <c r="V175" s="144"/>
      <c r="Y175" s="144"/>
    </row>
    <row r="176" spans="6:25" x14ac:dyDescent="0.2">
      <c r="F176" s="73">
        <v>175</v>
      </c>
      <c r="G17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6" s="46" t="str">
        <f>IF(COUNTIF(Calculations!AN:AN,Subgroup_number)=1,INDEX(Calculations!AN:BN,MATCH(Subgroup_number,Calculations!AN:AN,0),5),IF(Subgroup_number=Calculations!BR$17,Calculations!BR$10,""))</f>
        <v/>
      </c>
      <c r="M176" s="40" t="str">
        <f>IF(COUNTIF(Calculations!AN:AN,Subgroup_number)=1,INDEX(Calculations!AN:BN,MATCH(Subgroup_number,Calculations!AN:AN,0),6),IF(Subgroup_number=Calculations!BR$17,Calculations!BR$11,""))</f>
        <v/>
      </c>
      <c r="N176" s="47" t="str">
        <f>IF(COUNTIF(Calculations!AN:AN,Subgroup_number)=1,INDEX(Calculations!AN:BN,MATCH(Subgroup_number,Calculations!AN:AN,0),7),IF(Subgroup_number=Calculations!BR$17,Calculations!BR$12,""))</f>
        <v/>
      </c>
      <c r="O176" s="46" t="str">
        <f>IF(COUNTIF(Calculations!AN:AN,Subgroup_number)=1,INDEX(Calculations!AN:BN,MATCH(Subgroup_number,Calculations!AN:AN,0),9),IF(Subgroup_number=Calculations!BR$17,Calculations!BR$13,""))</f>
        <v/>
      </c>
      <c r="P176" s="46" t="str">
        <f>IF(COUNTIF(Calculations!AN:AN,Subgroup_number)=1,INDEX(Calculations!AN:BN,MATCH(Subgroup_number,Calculations!AN:AN,0),10),IF(Subgroup_number=Calculations!BR$17,Calculations!BR$14,""))</f>
        <v/>
      </c>
      <c r="Q176" s="46" t="str">
        <f>IF(COUNTIF(Calculations!AN:AN,Subgroup_number)=1,INDEX(Calculations!AN:BN,MATCH(Subgroup_number,Calculations!AN:AN,0),18),IF(Subgroup_number=Calculations!BR$17,Calculations!BR$6,""))</f>
        <v/>
      </c>
      <c r="R176" s="91" t="str">
        <f>IF(COUNTIF(Calculations!AN:AN,Subgroup_number)=1,INDEX(Calculations!AN:BN,MATCH(Subgroup_number,Calculations!AN:AN,0),19),IF(Subgroup_number=Calculations!BR$17,Calculations!BR$7,""))</f>
        <v/>
      </c>
      <c r="S176" s="144"/>
      <c r="V176" s="144"/>
      <c r="Y176" s="144"/>
    </row>
    <row r="177" spans="6:25" x14ac:dyDescent="0.2">
      <c r="F177" s="73">
        <v>176</v>
      </c>
      <c r="G17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7" s="46" t="str">
        <f>IF(COUNTIF(Calculations!AN:AN,Subgroup_number)=1,INDEX(Calculations!AN:BN,MATCH(Subgroup_number,Calculations!AN:AN,0),5),IF(Subgroup_number=Calculations!BR$17,Calculations!BR$10,""))</f>
        <v/>
      </c>
      <c r="M177" s="40" t="str">
        <f>IF(COUNTIF(Calculations!AN:AN,Subgroup_number)=1,INDEX(Calculations!AN:BN,MATCH(Subgroup_number,Calculations!AN:AN,0),6),IF(Subgroup_number=Calculations!BR$17,Calculations!BR$11,""))</f>
        <v/>
      </c>
      <c r="N177" s="47" t="str">
        <f>IF(COUNTIF(Calculations!AN:AN,Subgroup_number)=1,INDEX(Calculations!AN:BN,MATCH(Subgroup_number,Calculations!AN:AN,0),7),IF(Subgroup_number=Calculations!BR$17,Calculations!BR$12,""))</f>
        <v/>
      </c>
      <c r="O177" s="46" t="str">
        <f>IF(COUNTIF(Calculations!AN:AN,Subgroup_number)=1,INDEX(Calculations!AN:BN,MATCH(Subgroup_number,Calculations!AN:AN,0),9),IF(Subgroup_number=Calculations!BR$17,Calculations!BR$13,""))</f>
        <v/>
      </c>
      <c r="P177" s="46" t="str">
        <f>IF(COUNTIF(Calculations!AN:AN,Subgroup_number)=1,INDEX(Calculations!AN:BN,MATCH(Subgroup_number,Calculations!AN:AN,0),10),IF(Subgroup_number=Calculations!BR$17,Calculations!BR$14,""))</f>
        <v/>
      </c>
      <c r="Q177" s="46" t="str">
        <f>IF(COUNTIF(Calculations!AN:AN,Subgroup_number)=1,INDEX(Calculations!AN:BN,MATCH(Subgroup_number,Calculations!AN:AN,0),18),IF(Subgroup_number=Calculations!BR$17,Calculations!BR$6,""))</f>
        <v/>
      </c>
      <c r="R177" s="91" t="str">
        <f>IF(COUNTIF(Calculations!AN:AN,Subgroup_number)=1,INDEX(Calculations!AN:BN,MATCH(Subgroup_number,Calculations!AN:AN,0),19),IF(Subgroup_number=Calculations!BR$17,Calculations!BR$7,""))</f>
        <v/>
      </c>
      <c r="S177" s="144"/>
      <c r="V177" s="144"/>
      <c r="Y177" s="144"/>
    </row>
    <row r="178" spans="6:25" x14ac:dyDescent="0.2">
      <c r="F178" s="73">
        <v>177</v>
      </c>
      <c r="G17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8" s="46" t="str">
        <f>IF(COUNTIF(Calculations!AN:AN,Subgroup_number)=1,INDEX(Calculations!AN:BN,MATCH(Subgroup_number,Calculations!AN:AN,0),5),IF(Subgroup_number=Calculations!BR$17,Calculations!BR$10,""))</f>
        <v/>
      </c>
      <c r="M178" s="40" t="str">
        <f>IF(COUNTIF(Calculations!AN:AN,Subgroup_number)=1,INDEX(Calculations!AN:BN,MATCH(Subgroup_number,Calculations!AN:AN,0),6),IF(Subgroup_number=Calculations!BR$17,Calculations!BR$11,""))</f>
        <v/>
      </c>
      <c r="N178" s="47" t="str">
        <f>IF(COUNTIF(Calculations!AN:AN,Subgroup_number)=1,INDEX(Calculations!AN:BN,MATCH(Subgroup_number,Calculations!AN:AN,0),7),IF(Subgroup_number=Calculations!BR$17,Calculations!BR$12,""))</f>
        <v/>
      </c>
      <c r="O178" s="46" t="str">
        <f>IF(COUNTIF(Calculations!AN:AN,Subgroup_number)=1,INDEX(Calculations!AN:BN,MATCH(Subgroup_number,Calculations!AN:AN,0),9),IF(Subgroup_number=Calculations!BR$17,Calculations!BR$13,""))</f>
        <v/>
      </c>
      <c r="P178" s="46" t="str">
        <f>IF(COUNTIF(Calculations!AN:AN,Subgroup_number)=1,INDEX(Calculations!AN:BN,MATCH(Subgroup_number,Calculations!AN:AN,0),10),IF(Subgroup_number=Calculations!BR$17,Calculations!BR$14,""))</f>
        <v/>
      </c>
      <c r="Q178" s="46" t="str">
        <f>IF(COUNTIF(Calculations!AN:AN,Subgroup_number)=1,INDEX(Calculations!AN:BN,MATCH(Subgroup_number,Calculations!AN:AN,0),18),IF(Subgroup_number=Calculations!BR$17,Calculations!BR$6,""))</f>
        <v/>
      </c>
      <c r="R178" s="91" t="str">
        <f>IF(COUNTIF(Calculations!AN:AN,Subgroup_number)=1,INDEX(Calculations!AN:BN,MATCH(Subgroup_number,Calculations!AN:AN,0),19),IF(Subgroup_number=Calculations!BR$17,Calculations!BR$7,""))</f>
        <v/>
      </c>
      <c r="S178" s="144"/>
      <c r="V178" s="144"/>
      <c r="Y178" s="144"/>
    </row>
    <row r="179" spans="6:25" x14ac:dyDescent="0.2">
      <c r="F179" s="73">
        <v>178</v>
      </c>
      <c r="G17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7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7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7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7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79" s="46" t="str">
        <f>IF(COUNTIF(Calculations!AN:AN,Subgroup_number)=1,INDEX(Calculations!AN:BN,MATCH(Subgroup_number,Calculations!AN:AN,0),5),IF(Subgroup_number=Calculations!BR$17,Calculations!BR$10,""))</f>
        <v/>
      </c>
      <c r="M179" s="40" t="str">
        <f>IF(COUNTIF(Calculations!AN:AN,Subgroup_number)=1,INDEX(Calculations!AN:BN,MATCH(Subgroup_number,Calculations!AN:AN,0),6),IF(Subgroup_number=Calculations!BR$17,Calculations!BR$11,""))</f>
        <v/>
      </c>
      <c r="N179" s="47" t="str">
        <f>IF(COUNTIF(Calculations!AN:AN,Subgroup_number)=1,INDEX(Calculations!AN:BN,MATCH(Subgroup_number,Calculations!AN:AN,0),7),IF(Subgroup_number=Calculations!BR$17,Calculations!BR$12,""))</f>
        <v/>
      </c>
      <c r="O179" s="46" t="str">
        <f>IF(COUNTIF(Calculations!AN:AN,Subgroup_number)=1,INDEX(Calculations!AN:BN,MATCH(Subgroup_number,Calculations!AN:AN,0),9),IF(Subgroup_number=Calculations!BR$17,Calculations!BR$13,""))</f>
        <v/>
      </c>
      <c r="P179" s="46" t="str">
        <f>IF(COUNTIF(Calculations!AN:AN,Subgroup_number)=1,INDEX(Calculations!AN:BN,MATCH(Subgroup_number,Calculations!AN:AN,0),10),IF(Subgroup_number=Calculations!BR$17,Calculations!BR$14,""))</f>
        <v/>
      </c>
      <c r="Q179" s="46" t="str">
        <f>IF(COUNTIF(Calculations!AN:AN,Subgroup_number)=1,INDEX(Calculations!AN:BN,MATCH(Subgroup_number,Calculations!AN:AN,0),18),IF(Subgroup_number=Calculations!BR$17,Calculations!BR$6,""))</f>
        <v/>
      </c>
      <c r="R179" s="91" t="str">
        <f>IF(COUNTIF(Calculations!AN:AN,Subgroup_number)=1,INDEX(Calculations!AN:BN,MATCH(Subgroup_number,Calculations!AN:AN,0),19),IF(Subgroup_number=Calculations!BR$17,Calculations!BR$7,""))</f>
        <v/>
      </c>
      <c r="S179" s="144"/>
      <c r="V179" s="144"/>
      <c r="Y179" s="144"/>
    </row>
    <row r="180" spans="6:25" x14ac:dyDescent="0.2">
      <c r="F180" s="73">
        <v>179</v>
      </c>
      <c r="G18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0" s="46" t="str">
        <f>IF(COUNTIF(Calculations!AN:AN,Subgroup_number)=1,INDEX(Calculations!AN:BN,MATCH(Subgroup_number,Calculations!AN:AN,0),5),IF(Subgroup_number=Calculations!BR$17,Calculations!BR$10,""))</f>
        <v/>
      </c>
      <c r="M180" s="40" t="str">
        <f>IF(COUNTIF(Calculations!AN:AN,Subgroup_number)=1,INDEX(Calculations!AN:BN,MATCH(Subgroup_number,Calculations!AN:AN,0),6),IF(Subgroup_number=Calculations!BR$17,Calculations!BR$11,""))</f>
        <v/>
      </c>
      <c r="N180" s="47" t="str">
        <f>IF(COUNTIF(Calculations!AN:AN,Subgroup_number)=1,INDEX(Calculations!AN:BN,MATCH(Subgroup_number,Calculations!AN:AN,0),7),IF(Subgroup_number=Calculations!BR$17,Calculations!BR$12,""))</f>
        <v/>
      </c>
      <c r="O180" s="46" t="str">
        <f>IF(COUNTIF(Calculations!AN:AN,Subgroup_number)=1,INDEX(Calculations!AN:BN,MATCH(Subgroup_number,Calculations!AN:AN,0),9),IF(Subgroup_number=Calculations!BR$17,Calculations!BR$13,""))</f>
        <v/>
      </c>
      <c r="P180" s="46" t="str">
        <f>IF(COUNTIF(Calculations!AN:AN,Subgroup_number)=1,INDEX(Calculations!AN:BN,MATCH(Subgroup_number,Calculations!AN:AN,0),10),IF(Subgroup_number=Calculations!BR$17,Calculations!BR$14,""))</f>
        <v/>
      </c>
      <c r="Q180" s="46" t="str">
        <f>IF(COUNTIF(Calculations!AN:AN,Subgroup_number)=1,INDEX(Calculations!AN:BN,MATCH(Subgroup_number,Calculations!AN:AN,0),18),IF(Subgroup_number=Calculations!BR$17,Calculations!BR$6,""))</f>
        <v/>
      </c>
      <c r="R180" s="91" t="str">
        <f>IF(COUNTIF(Calculations!AN:AN,Subgroup_number)=1,INDEX(Calculations!AN:BN,MATCH(Subgroup_number,Calculations!AN:AN,0),19),IF(Subgroup_number=Calculations!BR$17,Calculations!BR$7,""))</f>
        <v/>
      </c>
      <c r="S180" s="144"/>
      <c r="V180" s="144"/>
      <c r="Y180" s="144"/>
    </row>
    <row r="181" spans="6:25" x14ac:dyDescent="0.2">
      <c r="F181" s="73">
        <v>180</v>
      </c>
      <c r="G18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1" s="46" t="str">
        <f>IF(COUNTIF(Calculations!AN:AN,Subgroup_number)=1,INDEX(Calculations!AN:BN,MATCH(Subgroup_number,Calculations!AN:AN,0),5),IF(Subgroup_number=Calculations!BR$17,Calculations!BR$10,""))</f>
        <v/>
      </c>
      <c r="M181" s="40" t="str">
        <f>IF(COUNTIF(Calculations!AN:AN,Subgroup_number)=1,INDEX(Calculations!AN:BN,MATCH(Subgroup_number,Calculations!AN:AN,0),6),IF(Subgroup_number=Calculations!BR$17,Calculations!BR$11,""))</f>
        <v/>
      </c>
      <c r="N181" s="47" t="str">
        <f>IF(COUNTIF(Calculations!AN:AN,Subgroup_number)=1,INDEX(Calculations!AN:BN,MATCH(Subgroup_number,Calculations!AN:AN,0),7),IF(Subgroup_number=Calculations!BR$17,Calculations!BR$12,""))</f>
        <v/>
      </c>
      <c r="O181" s="46" t="str">
        <f>IF(COUNTIF(Calculations!AN:AN,Subgroup_number)=1,INDEX(Calculations!AN:BN,MATCH(Subgroup_number,Calculations!AN:AN,0),9),IF(Subgroup_number=Calculations!BR$17,Calculations!BR$13,""))</f>
        <v/>
      </c>
      <c r="P181" s="46" t="str">
        <f>IF(COUNTIF(Calculations!AN:AN,Subgroup_number)=1,INDEX(Calculations!AN:BN,MATCH(Subgroup_number,Calculations!AN:AN,0),10),IF(Subgroup_number=Calculations!BR$17,Calculations!BR$14,""))</f>
        <v/>
      </c>
      <c r="Q181" s="46" t="str">
        <f>IF(COUNTIF(Calculations!AN:AN,Subgroup_number)=1,INDEX(Calculations!AN:BN,MATCH(Subgroup_number,Calculations!AN:AN,0),18),IF(Subgroup_number=Calculations!BR$17,Calculations!BR$6,""))</f>
        <v/>
      </c>
      <c r="R181" s="91" t="str">
        <f>IF(COUNTIF(Calculations!AN:AN,Subgroup_number)=1,INDEX(Calculations!AN:BN,MATCH(Subgroup_number,Calculations!AN:AN,0),19),IF(Subgroup_number=Calculations!BR$17,Calculations!BR$7,""))</f>
        <v/>
      </c>
      <c r="S181" s="144"/>
      <c r="V181" s="144"/>
      <c r="Y181" s="144"/>
    </row>
    <row r="182" spans="6:25" x14ac:dyDescent="0.2">
      <c r="F182" s="73">
        <v>181</v>
      </c>
      <c r="G18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2" s="46" t="str">
        <f>IF(COUNTIF(Calculations!AN:AN,Subgroup_number)=1,INDEX(Calculations!AN:BN,MATCH(Subgroup_number,Calculations!AN:AN,0),5),IF(Subgroup_number=Calculations!BR$17,Calculations!BR$10,""))</f>
        <v/>
      </c>
      <c r="M182" s="40" t="str">
        <f>IF(COUNTIF(Calculations!AN:AN,Subgroup_number)=1,INDEX(Calculations!AN:BN,MATCH(Subgroup_number,Calculations!AN:AN,0),6),IF(Subgroup_number=Calculations!BR$17,Calculations!BR$11,""))</f>
        <v/>
      </c>
      <c r="N182" s="47" t="str">
        <f>IF(COUNTIF(Calculations!AN:AN,Subgroup_number)=1,INDEX(Calculations!AN:BN,MATCH(Subgroup_number,Calculations!AN:AN,0),7),IF(Subgroup_number=Calculations!BR$17,Calculations!BR$12,""))</f>
        <v/>
      </c>
      <c r="O182" s="46" t="str">
        <f>IF(COUNTIF(Calculations!AN:AN,Subgroup_number)=1,INDEX(Calculations!AN:BN,MATCH(Subgroup_number,Calculations!AN:AN,0),9),IF(Subgroup_number=Calculations!BR$17,Calculations!BR$13,""))</f>
        <v/>
      </c>
      <c r="P182" s="46" t="str">
        <f>IF(COUNTIF(Calculations!AN:AN,Subgroup_number)=1,INDEX(Calculations!AN:BN,MATCH(Subgroup_number,Calculations!AN:AN,0),10),IF(Subgroup_number=Calculations!BR$17,Calculations!BR$14,""))</f>
        <v/>
      </c>
      <c r="Q182" s="46" t="str">
        <f>IF(COUNTIF(Calculations!AN:AN,Subgroup_number)=1,INDEX(Calculations!AN:BN,MATCH(Subgroup_number,Calculations!AN:AN,0),18),IF(Subgroup_number=Calculations!BR$17,Calculations!BR$6,""))</f>
        <v/>
      </c>
      <c r="R182" s="91" t="str">
        <f>IF(COUNTIF(Calculations!AN:AN,Subgroup_number)=1,INDEX(Calculations!AN:BN,MATCH(Subgroup_number,Calculations!AN:AN,0),19),IF(Subgroup_number=Calculations!BR$17,Calculations!BR$7,""))</f>
        <v/>
      </c>
      <c r="S182" s="144"/>
      <c r="V182" s="144"/>
      <c r="Y182" s="144"/>
    </row>
    <row r="183" spans="6:25" x14ac:dyDescent="0.2">
      <c r="F183" s="73">
        <v>182</v>
      </c>
      <c r="G18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3" s="46" t="str">
        <f>IF(COUNTIF(Calculations!AN:AN,Subgroup_number)=1,INDEX(Calculations!AN:BN,MATCH(Subgroup_number,Calculations!AN:AN,0),5),IF(Subgroup_number=Calculations!BR$17,Calculations!BR$10,""))</f>
        <v/>
      </c>
      <c r="M183" s="40" t="str">
        <f>IF(COUNTIF(Calculations!AN:AN,Subgroup_number)=1,INDEX(Calculations!AN:BN,MATCH(Subgroup_number,Calculations!AN:AN,0),6),IF(Subgroup_number=Calculations!BR$17,Calculations!BR$11,""))</f>
        <v/>
      </c>
      <c r="N183" s="47" t="str">
        <f>IF(COUNTIF(Calculations!AN:AN,Subgroup_number)=1,INDEX(Calculations!AN:BN,MATCH(Subgroup_number,Calculations!AN:AN,0),7),IF(Subgroup_number=Calculations!BR$17,Calculations!BR$12,""))</f>
        <v/>
      </c>
      <c r="O183" s="46" t="str">
        <f>IF(COUNTIF(Calculations!AN:AN,Subgroup_number)=1,INDEX(Calculations!AN:BN,MATCH(Subgroup_number,Calculations!AN:AN,0),9),IF(Subgroup_number=Calculations!BR$17,Calculations!BR$13,""))</f>
        <v/>
      </c>
      <c r="P183" s="46" t="str">
        <f>IF(COUNTIF(Calculations!AN:AN,Subgroup_number)=1,INDEX(Calculations!AN:BN,MATCH(Subgroup_number,Calculations!AN:AN,0),10),IF(Subgroup_number=Calculations!BR$17,Calculations!BR$14,""))</f>
        <v/>
      </c>
      <c r="Q183" s="46" t="str">
        <f>IF(COUNTIF(Calculations!AN:AN,Subgroup_number)=1,INDEX(Calculations!AN:BN,MATCH(Subgroup_number,Calculations!AN:AN,0),18),IF(Subgroup_number=Calculations!BR$17,Calculations!BR$6,""))</f>
        <v/>
      </c>
      <c r="R183" s="91" t="str">
        <f>IF(COUNTIF(Calculations!AN:AN,Subgroup_number)=1,INDEX(Calculations!AN:BN,MATCH(Subgroup_number,Calculations!AN:AN,0),19),IF(Subgroup_number=Calculations!BR$17,Calculations!BR$7,""))</f>
        <v/>
      </c>
      <c r="S183" s="144"/>
      <c r="V183" s="144"/>
      <c r="Y183" s="144"/>
    </row>
    <row r="184" spans="6:25" x14ac:dyDescent="0.2">
      <c r="F184" s="73">
        <v>183</v>
      </c>
      <c r="G18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4" s="46" t="str">
        <f>IF(COUNTIF(Calculations!AN:AN,Subgroup_number)=1,INDEX(Calculations!AN:BN,MATCH(Subgroup_number,Calculations!AN:AN,0),5),IF(Subgroup_number=Calculations!BR$17,Calculations!BR$10,""))</f>
        <v/>
      </c>
      <c r="M184" s="40" t="str">
        <f>IF(COUNTIF(Calculations!AN:AN,Subgroup_number)=1,INDEX(Calculations!AN:BN,MATCH(Subgroup_number,Calculations!AN:AN,0),6),IF(Subgroup_number=Calculations!BR$17,Calculations!BR$11,""))</f>
        <v/>
      </c>
      <c r="N184" s="47" t="str">
        <f>IF(COUNTIF(Calculations!AN:AN,Subgroup_number)=1,INDEX(Calculations!AN:BN,MATCH(Subgroup_number,Calculations!AN:AN,0),7),IF(Subgroup_number=Calculations!BR$17,Calculations!BR$12,""))</f>
        <v/>
      </c>
      <c r="O184" s="46" t="str">
        <f>IF(COUNTIF(Calculations!AN:AN,Subgroup_number)=1,INDEX(Calculations!AN:BN,MATCH(Subgroup_number,Calculations!AN:AN,0),9),IF(Subgroup_number=Calculations!BR$17,Calculations!BR$13,""))</f>
        <v/>
      </c>
      <c r="P184" s="46" t="str">
        <f>IF(COUNTIF(Calculations!AN:AN,Subgroup_number)=1,INDEX(Calculations!AN:BN,MATCH(Subgroup_number,Calculations!AN:AN,0),10),IF(Subgroup_number=Calculations!BR$17,Calculations!BR$14,""))</f>
        <v/>
      </c>
      <c r="Q184" s="46" t="str">
        <f>IF(COUNTIF(Calculations!AN:AN,Subgroup_number)=1,INDEX(Calculations!AN:BN,MATCH(Subgroup_number,Calculations!AN:AN,0),18),IF(Subgroup_number=Calculations!BR$17,Calculations!BR$6,""))</f>
        <v/>
      </c>
      <c r="R184" s="91" t="str">
        <f>IF(COUNTIF(Calculations!AN:AN,Subgroup_number)=1,INDEX(Calculations!AN:BN,MATCH(Subgroup_number,Calculations!AN:AN,0),19),IF(Subgroup_number=Calculations!BR$17,Calculations!BR$7,""))</f>
        <v/>
      </c>
      <c r="S184" s="144"/>
      <c r="V184" s="144"/>
      <c r="Y184" s="144"/>
    </row>
    <row r="185" spans="6:25" x14ac:dyDescent="0.2">
      <c r="F185" s="73">
        <v>184</v>
      </c>
      <c r="G18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5" s="46" t="str">
        <f>IF(COUNTIF(Calculations!AN:AN,Subgroup_number)=1,INDEX(Calculations!AN:BN,MATCH(Subgroup_number,Calculations!AN:AN,0),5),IF(Subgroup_number=Calculations!BR$17,Calculations!BR$10,""))</f>
        <v/>
      </c>
      <c r="M185" s="40" t="str">
        <f>IF(COUNTIF(Calculations!AN:AN,Subgroup_number)=1,INDEX(Calculations!AN:BN,MATCH(Subgroup_number,Calculations!AN:AN,0),6),IF(Subgroup_number=Calculations!BR$17,Calculations!BR$11,""))</f>
        <v/>
      </c>
      <c r="N185" s="47" t="str">
        <f>IF(COUNTIF(Calculations!AN:AN,Subgroup_number)=1,INDEX(Calculations!AN:BN,MATCH(Subgroup_number,Calculations!AN:AN,0),7),IF(Subgroup_number=Calculations!BR$17,Calculations!BR$12,""))</f>
        <v/>
      </c>
      <c r="O185" s="46" t="str">
        <f>IF(COUNTIF(Calculations!AN:AN,Subgroup_number)=1,INDEX(Calculations!AN:BN,MATCH(Subgroup_number,Calculations!AN:AN,0),9),IF(Subgroup_number=Calculations!BR$17,Calculations!BR$13,""))</f>
        <v/>
      </c>
      <c r="P185" s="46" t="str">
        <f>IF(COUNTIF(Calculations!AN:AN,Subgroup_number)=1,INDEX(Calculations!AN:BN,MATCH(Subgroup_number,Calculations!AN:AN,0),10),IF(Subgroup_number=Calculations!BR$17,Calculations!BR$14,""))</f>
        <v/>
      </c>
      <c r="Q185" s="46" t="str">
        <f>IF(COUNTIF(Calculations!AN:AN,Subgroup_number)=1,INDEX(Calculations!AN:BN,MATCH(Subgroup_number,Calculations!AN:AN,0),18),IF(Subgroup_number=Calculations!BR$17,Calculations!BR$6,""))</f>
        <v/>
      </c>
      <c r="R185" s="91" t="str">
        <f>IF(COUNTIF(Calculations!AN:AN,Subgroup_number)=1,INDEX(Calculations!AN:BN,MATCH(Subgroup_number,Calculations!AN:AN,0),19),IF(Subgroup_number=Calculations!BR$17,Calculations!BR$7,""))</f>
        <v/>
      </c>
      <c r="S185" s="144"/>
      <c r="V185" s="144"/>
      <c r="Y185" s="144"/>
    </row>
    <row r="186" spans="6:25" x14ac:dyDescent="0.2">
      <c r="F186" s="73">
        <v>185</v>
      </c>
      <c r="G18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6" s="46" t="str">
        <f>IF(COUNTIF(Calculations!AN:AN,Subgroup_number)=1,INDEX(Calculations!AN:BN,MATCH(Subgroup_number,Calculations!AN:AN,0),5),IF(Subgroup_number=Calculations!BR$17,Calculations!BR$10,""))</f>
        <v/>
      </c>
      <c r="M186" s="40" t="str">
        <f>IF(COUNTIF(Calculations!AN:AN,Subgroup_number)=1,INDEX(Calculations!AN:BN,MATCH(Subgroup_number,Calculations!AN:AN,0),6),IF(Subgroup_number=Calculations!BR$17,Calculations!BR$11,""))</f>
        <v/>
      </c>
      <c r="N186" s="47" t="str">
        <f>IF(COUNTIF(Calculations!AN:AN,Subgroup_number)=1,INDEX(Calculations!AN:BN,MATCH(Subgroup_number,Calculations!AN:AN,0),7),IF(Subgroup_number=Calculations!BR$17,Calculations!BR$12,""))</f>
        <v/>
      </c>
      <c r="O186" s="46" t="str">
        <f>IF(COUNTIF(Calculations!AN:AN,Subgroup_number)=1,INDEX(Calculations!AN:BN,MATCH(Subgroup_number,Calculations!AN:AN,0),9),IF(Subgroup_number=Calculations!BR$17,Calculations!BR$13,""))</f>
        <v/>
      </c>
      <c r="P186" s="46" t="str">
        <f>IF(COUNTIF(Calculations!AN:AN,Subgroup_number)=1,INDEX(Calculations!AN:BN,MATCH(Subgroup_number,Calculations!AN:AN,0),10),IF(Subgroup_number=Calculations!BR$17,Calculations!BR$14,""))</f>
        <v/>
      </c>
      <c r="Q186" s="46" t="str">
        <f>IF(COUNTIF(Calculations!AN:AN,Subgroup_number)=1,INDEX(Calculations!AN:BN,MATCH(Subgroup_number,Calculations!AN:AN,0),18),IF(Subgroup_number=Calculations!BR$17,Calculations!BR$6,""))</f>
        <v/>
      </c>
      <c r="R186" s="91" t="str">
        <f>IF(COUNTIF(Calculations!AN:AN,Subgroup_number)=1,INDEX(Calculations!AN:BN,MATCH(Subgroup_number,Calculations!AN:AN,0),19),IF(Subgroup_number=Calculations!BR$17,Calculations!BR$7,""))</f>
        <v/>
      </c>
      <c r="S186" s="144"/>
      <c r="V186" s="144"/>
      <c r="Y186" s="144"/>
    </row>
    <row r="187" spans="6:25" x14ac:dyDescent="0.2">
      <c r="F187" s="73">
        <v>186</v>
      </c>
      <c r="G18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7" s="46" t="str">
        <f>IF(COUNTIF(Calculations!AN:AN,Subgroup_number)=1,INDEX(Calculations!AN:BN,MATCH(Subgroup_number,Calculations!AN:AN,0),5),IF(Subgroup_number=Calculations!BR$17,Calculations!BR$10,""))</f>
        <v/>
      </c>
      <c r="M187" s="40" t="str">
        <f>IF(COUNTIF(Calculations!AN:AN,Subgroup_number)=1,INDEX(Calculations!AN:BN,MATCH(Subgroup_number,Calculations!AN:AN,0),6),IF(Subgroup_number=Calculations!BR$17,Calculations!BR$11,""))</f>
        <v/>
      </c>
      <c r="N187" s="47" t="str">
        <f>IF(COUNTIF(Calculations!AN:AN,Subgroup_number)=1,INDEX(Calculations!AN:BN,MATCH(Subgroup_number,Calculations!AN:AN,0),7),IF(Subgroup_number=Calculations!BR$17,Calculations!BR$12,""))</f>
        <v/>
      </c>
      <c r="O187" s="46" t="str">
        <f>IF(COUNTIF(Calculations!AN:AN,Subgroup_number)=1,INDEX(Calculations!AN:BN,MATCH(Subgroup_number,Calculations!AN:AN,0),9),IF(Subgroup_number=Calculations!BR$17,Calculations!BR$13,""))</f>
        <v/>
      </c>
      <c r="P187" s="46" t="str">
        <f>IF(COUNTIF(Calculations!AN:AN,Subgroup_number)=1,INDEX(Calculations!AN:BN,MATCH(Subgroup_number,Calculations!AN:AN,0),10),IF(Subgroup_number=Calculations!BR$17,Calculations!BR$14,""))</f>
        <v/>
      </c>
      <c r="Q187" s="46" t="str">
        <f>IF(COUNTIF(Calculations!AN:AN,Subgroup_number)=1,INDEX(Calculations!AN:BN,MATCH(Subgroup_number,Calculations!AN:AN,0),18),IF(Subgroup_number=Calculations!BR$17,Calculations!BR$6,""))</f>
        <v/>
      </c>
      <c r="R187" s="91" t="str">
        <f>IF(COUNTIF(Calculations!AN:AN,Subgroup_number)=1,INDEX(Calculations!AN:BN,MATCH(Subgroup_number,Calculations!AN:AN,0),19),IF(Subgroup_number=Calculations!BR$17,Calculations!BR$7,""))</f>
        <v/>
      </c>
      <c r="S187" s="144"/>
      <c r="V187" s="144"/>
      <c r="Y187" s="144"/>
    </row>
    <row r="188" spans="6:25" x14ac:dyDescent="0.2">
      <c r="F188" s="73">
        <v>187</v>
      </c>
      <c r="G18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8" s="46" t="str">
        <f>IF(COUNTIF(Calculations!AN:AN,Subgroup_number)=1,INDEX(Calculations!AN:BN,MATCH(Subgroup_number,Calculations!AN:AN,0),5),IF(Subgroup_number=Calculations!BR$17,Calculations!BR$10,""))</f>
        <v/>
      </c>
      <c r="M188" s="40" t="str">
        <f>IF(COUNTIF(Calculations!AN:AN,Subgroup_number)=1,INDEX(Calculations!AN:BN,MATCH(Subgroup_number,Calculations!AN:AN,0),6),IF(Subgroup_number=Calculations!BR$17,Calculations!BR$11,""))</f>
        <v/>
      </c>
      <c r="N188" s="47" t="str">
        <f>IF(COUNTIF(Calculations!AN:AN,Subgroup_number)=1,INDEX(Calculations!AN:BN,MATCH(Subgroup_number,Calculations!AN:AN,0),7),IF(Subgroup_number=Calculations!BR$17,Calculations!BR$12,""))</f>
        <v/>
      </c>
      <c r="O188" s="46" t="str">
        <f>IF(COUNTIF(Calculations!AN:AN,Subgroup_number)=1,INDEX(Calculations!AN:BN,MATCH(Subgroup_number,Calculations!AN:AN,0),9),IF(Subgroup_number=Calculations!BR$17,Calculations!BR$13,""))</f>
        <v/>
      </c>
      <c r="P188" s="46" t="str">
        <f>IF(COUNTIF(Calculations!AN:AN,Subgroup_number)=1,INDEX(Calculations!AN:BN,MATCH(Subgroup_number,Calculations!AN:AN,0),10),IF(Subgroup_number=Calculations!BR$17,Calculations!BR$14,""))</f>
        <v/>
      </c>
      <c r="Q188" s="46" t="str">
        <f>IF(COUNTIF(Calculations!AN:AN,Subgroup_number)=1,INDEX(Calculations!AN:BN,MATCH(Subgroup_number,Calculations!AN:AN,0),18),IF(Subgroup_number=Calculations!BR$17,Calculations!BR$6,""))</f>
        <v/>
      </c>
      <c r="R188" s="91" t="str">
        <f>IF(COUNTIF(Calculations!AN:AN,Subgroup_number)=1,INDEX(Calculations!AN:BN,MATCH(Subgroup_number,Calculations!AN:AN,0),19),IF(Subgroup_number=Calculations!BR$17,Calculations!BR$7,""))</f>
        <v/>
      </c>
      <c r="S188" s="144"/>
      <c r="V188" s="144"/>
      <c r="Y188" s="144"/>
    </row>
    <row r="189" spans="6:25" x14ac:dyDescent="0.2">
      <c r="F189" s="73">
        <v>188</v>
      </c>
      <c r="G18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8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8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8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8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89" s="46" t="str">
        <f>IF(COUNTIF(Calculations!AN:AN,Subgroup_number)=1,INDEX(Calculations!AN:BN,MATCH(Subgroup_number,Calculations!AN:AN,0),5),IF(Subgroup_number=Calculations!BR$17,Calculations!BR$10,""))</f>
        <v/>
      </c>
      <c r="M189" s="40" t="str">
        <f>IF(COUNTIF(Calculations!AN:AN,Subgroup_number)=1,INDEX(Calculations!AN:BN,MATCH(Subgroup_number,Calculations!AN:AN,0),6),IF(Subgroup_number=Calculations!BR$17,Calculations!BR$11,""))</f>
        <v/>
      </c>
      <c r="N189" s="47" t="str">
        <f>IF(COUNTIF(Calculations!AN:AN,Subgroup_number)=1,INDEX(Calculations!AN:BN,MATCH(Subgroup_number,Calculations!AN:AN,0),7),IF(Subgroup_number=Calculations!BR$17,Calculations!BR$12,""))</f>
        <v/>
      </c>
      <c r="O189" s="46" t="str">
        <f>IF(COUNTIF(Calculations!AN:AN,Subgroup_number)=1,INDEX(Calculations!AN:BN,MATCH(Subgroup_number,Calculations!AN:AN,0),9),IF(Subgroup_number=Calculations!BR$17,Calculations!BR$13,""))</f>
        <v/>
      </c>
      <c r="P189" s="46" t="str">
        <f>IF(COUNTIF(Calculations!AN:AN,Subgroup_number)=1,INDEX(Calculations!AN:BN,MATCH(Subgroup_number,Calculations!AN:AN,0),10),IF(Subgroup_number=Calculations!BR$17,Calculations!BR$14,""))</f>
        <v/>
      </c>
      <c r="Q189" s="46" t="str">
        <f>IF(COUNTIF(Calculations!AN:AN,Subgroup_number)=1,INDEX(Calculations!AN:BN,MATCH(Subgroup_number,Calculations!AN:AN,0),18),IF(Subgroup_number=Calculations!BR$17,Calculations!BR$6,""))</f>
        <v/>
      </c>
      <c r="R189" s="91" t="str">
        <f>IF(COUNTIF(Calculations!AN:AN,Subgroup_number)=1,INDEX(Calculations!AN:BN,MATCH(Subgroup_number,Calculations!AN:AN,0),19),IF(Subgroup_number=Calculations!BR$17,Calculations!BR$7,""))</f>
        <v/>
      </c>
      <c r="S189" s="144"/>
      <c r="V189" s="144"/>
      <c r="Y189" s="144"/>
    </row>
    <row r="190" spans="6:25" x14ac:dyDescent="0.2">
      <c r="F190" s="73">
        <v>189</v>
      </c>
      <c r="G19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0" s="46" t="str">
        <f>IF(COUNTIF(Calculations!AN:AN,Subgroup_number)=1,INDEX(Calculations!AN:BN,MATCH(Subgroup_number,Calculations!AN:AN,0),5),IF(Subgroup_number=Calculations!BR$17,Calculations!BR$10,""))</f>
        <v/>
      </c>
      <c r="M190" s="40" t="str">
        <f>IF(COUNTIF(Calculations!AN:AN,Subgroup_number)=1,INDEX(Calculations!AN:BN,MATCH(Subgroup_number,Calculations!AN:AN,0),6),IF(Subgroup_number=Calculations!BR$17,Calculations!BR$11,""))</f>
        <v/>
      </c>
      <c r="N190" s="47" t="str">
        <f>IF(COUNTIF(Calculations!AN:AN,Subgroup_number)=1,INDEX(Calculations!AN:BN,MATCH(Subgroup_number,Calculations!AN:AN,0),7),IF(Subgroup_number=Calculations!BR$17,Calculations!BR$12,""))</f>
        <v/>
      </c>
      <c r="O190" s="46" t="str">
        <f>IF(COUNTIF(Calculations!AN:AN,Subgroup_number)=1,INDEX(Calculations!AN:BN,MATCH(Subgroup_number,Calculations!AN:AN,0),9),IF(Subgroup_number=Calculations!BR$17,Calculations!BR$13,""))</f>
        <v/>
      </c>
      <c r="P190" s="46" t="str">
        <f>IF(COUNTIF(Calculations!AN:AN,Subgroup_number)=1,INDEX(Calculations!AN:BN,MATCH(Subgroup_number,Calculations!AN:AN,0),10),IF(Subgroup_number=Calculations!BR$17,Calculations!BR$14,""))</f>
        <v/>
      </c>
      <c r="Q190" s="46" t="str">
        <f>IF(COUNTIF(Calculations!AN:AN,Subgroup_number)=1,INDEX(Calculations!AN:BN,MATCH(Subgroup_number,Calculations!AN:AN,0),18),IF(Subgroup_number=Calculations!BR$17,Calculations!BR$6,""))</f>
        <v/>
      </c>
      <c r="R190" s="91" t="str">
        <f>IF(COUNTIF(Calculations!AN:AN,Subgroup_number)=1,INDEX(Calculations!AN:BN,MATCH(Subgroup_number,Calculations!AN:AN,0),19),IF(Subgroup_number=Calculations!BR$17,Calculations!BR$7,""))</f>
        <v/>
      </c>
      <c r="S190" s="144"/>
      <c r="V190" s="144"/>
      <c r="Y190" s="144"/>
    </row>
    <row r="191" spans="6:25" x14ac:dyDescent="0.2">
      <c r="F191" s="73">
        <v>190</v>
      </c>
      <c r="G191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1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1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1" s="46" t="str">
        <f>IF(COUNTIF(Calculations!AN:AN,Subgroup_number)=1,INDEX(Calculations!AN:BN,MATCH(Subgroup_number,Calculations!AN:AN,0),5),IF(Subgroup_number=Calculations!BR$17,Calculations!BR$10,""))</f>
        <v/>
      </c>
      <c r="M191" s="40" t="str">
        <f>IF(COUNTIF(Calculations!AN:AN,Subgroup_number)=1,INDEX(Calculations!AN:BN,MATCH(Subgroup_number,Calculations!AN:AN,0),6),IF(Subgroup_number=Calculations!BR$17,Calculations!BR$11,""))</f>
        <v/>
      </c>
      <c r="N191" s="47" t="str">
        <f>IF(COUNTIF(Calculations!AN:AN,Subgroup_number)=1,INDEX(Calculations!AN:BN,MATCH(Subgroup_number,Calculations!AN:AN,0),7),IF(Subgroup_number=Calculations!BR$17,Calculations!BR$12,""))</f>
        <v/>
      </c>
      <c r="O191" s="46" t="str">
        <f>IF(COUNTIF(Calculations!AN:AN,Subgroup_number)=1,INDEX(Calculations!AN:BN,MATCH(Subgroup_number,Calculations!AN:AN,0),9),IF(Subgroup_number=Calculations!BR$17,Calculations!BR$13,""))</f>
        <v/>
      </c>
      <c r="P191" s="46" t="str">
        <f>IF(COUNTIF(Calculations!AN:AN,Subgroup_number)=1,INDEX(Calculations!AN:BN,MATCH(Subgroup_number,Calculations!AN:AN,0),10),IF(Subgroup_number=Calculations!BR$17,Calculations!BR$14,""))</f>
        <v/>
      </c>
      <c r="Q191" s="46" t="str">
        <f>IF(COUNTIF(Calculations!AN:AN,Subgroup_number)=1,INDEX(Calculations!AN:BN,MATCH(Subgroup_number,Calculations!AN:AN,0),18),IF(Subgroup_number=Calculations!BR$17,Calculations!BR$6,""))</f>
        <v/>
      </c>
      <c r="R191" s="91" t="str">
        <f>IF(COUNTIF(Calculations!AN:AN,Subgroup_number)=1,INDEX(Calculations!AN:BN,MATCH(Subgroup_number,Calculations!AN:AN,0),19),IF(Subgroup_number=Calculations!BR$17,Calculations!BR$7,""))</f>
        <v/>
      </c>
      <c r="S191" s="144"/>
      <c r="V191" s="144"/>
      <c r="Y191" s="144"/>
    </row>
    <row r="192" spans="6:25" x14ac:dyDescent="0.2">
      <c r="F192" s="73">
        <v>191</v>
      </c>
      <c r="G192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2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2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2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2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2" s="46" t="str">
        <f>IF(COUNTIF(Calculations!AN:AN,Subgroup_number)=1,INDEX(Calculations!AN:BN,MATCH(Subgroup_number,Calculations!AN:AN,0),5),IF(Subgroup_number=Calculations!BR$17,Calculations!BR$10,""))</f>
        <v/>
      </c>
      <c r="M192" s="40" t="str">
        <f>IF(COUNTIF(Calculations!AN:AN,Subgroup_number)=1,INDEX(Calculations!AN:BN,MATCH(Subgroup_number,Calculations!AN:AN,0),6),IF(Subgroup_number=Calculations!BR$17,Calculations!BR$11,""))</f>
        <v/>
      </c>
      <c r="N192" s="47" t="str">
        <f>IF(COUNTIF(Calculations!AN:AN,Subgroup_number)=1,INDEX(Calculations!AN:BN,MATCH(Subgroup_number,Calculations!AN:AN,0),7),IF(Subgroup_number=Calculations!BR$17,Calculations!BR$12,""))</f>
        <v/>
      </c>
      <c r="O192" s="46" t="str">
        <f>IF(COUNTIF(Calculations!AN:AN,Subgroup_number)=1,INDEX(Calculations!AN:BN,MATCH(Subgroup_number,Calculations!AN:AN,0),9),IF(Subgroup_number=Calculations!BR$17,Calculations!BR$13,""))</f>
        <v/>
      </c>
      <c r="P192" s="46" t="str">
        <f>IF(COUNTIF(Calculations!AN:AN,Subgroup_number)=1,INDEX(Calculations!AN:BN,MATCH(Subgroup_number,Calculations!AN:AN,0),10),IF(Subgroup_number=Calculations!BR$17,Calculations!BR$14,""))</f>
        <v/>
      </c>
      <c r="Q192" s="46" t="str">
        <f>IF(COUNTIF(Calculations!AN:AN,Subgroup_number)=1,INDEX(Calculations!AN:BN,MATCH(Subgroup_number,Calculations!AN:AN,0),18),IF(Subgroup_number=Calculations!BR$17,Calculations!BR$6,""))</f>
        <v/>
      </c>
      <c r="R192" s="91" t="str">
        <f>IF(COUNTIF(Calculations!AN:AN,Subgroup_number)=1,INDEX(Calculations!AN:BN,MATCH(Subgroup_number,Calculations!AN:AN,0),19),IF(Subgroup_number=Calculations!BR$17,Calculations!BR$7,""))</f>
        <v/>
      </c>
      <c r="S192" s="144"/>
      <c r="V192" s="144"/>
      <c r="Y192" s="144"/>
    </row>
    <row r="193" spans="6:25" x14ac:dyDescent="0.2">
      <c r="F193" s="73">
        <v>192</v>
      </c>
      <c r="G193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3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3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3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3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3" s="46" t="str">
        <f>IF(COUNTIF(Calculations!AN:AN,Subgroup_number)=1,INDEX(Calculations!AN:BN,MATCH(Subgroup_number,Calculations!AN:AN,0),5),IF(Subgroup_number=Calculations!BR$17,Calculations!BR$10,""))</f>
        <v/>
      </c>
      <c r="M193" s="40" t="str">
        <f>IF(COUNTIF(Calculations!AN:AN,Subgroup_number)=1,INDEX(Calculations!AN:BN,MATCH(Subgroup_number,Calculations!AN:AN,0),6),IF(Subgroup_number=Calculations!BR$17,Calculations!BR$11,""))</f>
        <v/>
      </c>
      <c r="N193" s="47" t="str">
        <f>IF(COUNTIF(Calculations!AN:AN,Subgroup_number)=1,INDEX(Calculations!AN:BN,MATCH(Subgroup_number,Calculations!AN:AN,0),7),IF(Subgroup_number=Calculations!BR$17,Calculations!BR$12,""))</f>
        <v/>
      </c>
      <c r="O193" s="46" t="str">
        <f>IF(COUNTIF(Calculations!AN:AN,Subgroup_number)=1,INDEX(Calculations!AN:BN,MATCH(Subgroup_number,Calculations!AN:AN,0),9),IF(Subgroup_number=Calculations!BR$17,Calculations!BR$13,""))</f>
        <v/>
      </c>
      <c r="P193" s="46" t="str">
        <f>IF(COUNTIF(Calculations!AN:AN,Subgroup_number)=1,INDEX(Calculations!AN:BN,MATCH(Subgroup_number,Calculations!AN:AN,0),10),IF(Subgroup_number=Calculations!BR$17,Calculations!BR$14,""))</f>
        <v/>
      </c>
      <c r="Q193" s="46" t="str">
        <f>IF(COUNTIF(Calculations!AN:AN,Subgroup_number)=1,INDEX(Calculations!AN:BN,MATCH(Subgroup_number,Calculations!AN:AN,0),18),IF(Subgroup_number=Calculations!BR$17,Calculations!BR$6,""))</f>
        <v/>
      </c>
      <c r="R193" s="91" t="str">
        <f>IF(COUNTIF(Calculations!AN:AN,Subgroup_number)=1,INDEX(Calculations!AN:BN,MATCH(Subgroup_number,Calculations!AN:AN,0),19),IF(Subgroup_number=Calculations!BR$17,Calculations!BR$7,""))</f>
        <v/>
      </c>
      <c r="S193" s="144"/>
      <c r="V193" s="144"/>
      <c r="Y193" s="144"/>
    </row>
    <row r="194" spans="6:25" x14ac:dyDescent="0.2">
      <c r="F194" s="73">
        <v>193</v>
      </c>
      <c r="G194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4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4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4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4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4" s="46" t="str">
        <f>IF(COUNTIF(Calculations!AN:AN,Subgroup_number)=1,INDEX(Calculations!AN:BN,MATCH(Subgroup_number,Calculations!AN:AN,0),5),IF(Subgroup_number=Calculations!BR$17,Calculations!BR$10,""))</f>
        <v/>
      </c>
      <c r="M194" s="40" t="str">
        <f>IF(COUNTIF(Calculations!AN:AN,Subgroup_number)=1,INDEX(Calculations!AN:BN,MATCH(Subgroup_number,Calculations!AN:AN,0),6),IF(Subgroup_number=Calculations!BR$17,Calculations!BR$11,""))</f>
        <v/>
      </c>
      <c r="N194" s="47" t="str">
        <f>IF(COUNTIF(Calculations!AN:AN,Subgroup_number)=1,INDEX(Calculations!AN:BN,MATCH(Subgroup_number,Calculations!AN:AN,0),7),IF(Subgroup_number=Calculations!BR$17,Calculations!BR$12,""))</f>
        <v/>
      </c>
      <c r="O194" s="46" t="str">
        <f>IF(COUNTIF(Calculations!AN:AN,Subgroup_number)=1,INDEX(Calculations!AN:BN,MATCH(Subgroup_number,Calculations!AN:AN,0),9),IF(Subgroup_number=Calculations!BR$17,Calculations!BR$13,""))</f>
        <v/>
      </c>
      <c r="P194" s="46" t="str">
        <f>IF(COUNTIF(Calculations!AN:AN,Subgroup_number)=1,INDEX(Calculations!AN:BN,MATCH(Subgroup_number,Calculations!AN:AN,0),10),IF(Subgroup_number=Calculations!BR$17,Calculations!BR$14,""))</f>
        <v/>
      </c>
      <c r="Q194" s="46" t="str">
        <f>IF(COUNTIF(Calculations!AN:AN,Subgroup_number)=1,INDEX(Calculations!AN:BN,MATCH(Subgroup_number,Calculations!AN:AN,0),18),IF(Subgroup_number=Calculations!BR$17,Calculations!BR$6,""))</f>
        <v/>
      </c>
      <c r="R194" s="91" t="str">
        <f>IF(COUNTIF(Calculations!AN:AN,Subgroup_number)=1,INDEX(Calculations!AN:BN,MATCH(Subgroup_number,Calculations!AN:AN,0),19),IF(Subgroup_number=Calculations!BR$17,Calculations!BR$7,""))</f>
        <v/>
      </c>
      <c r="S194" s="144"/>
      <c r="V194" s="144"/>
      <c r="Y194" s="144"/>
    </row>
    <row r="195" spans="6:25" x14ac:dyDescent="0.2">
      <c r="F195" s="73">
        <v>194</v>
      </c>
      <c r="G195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5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5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5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5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5" s="46" t="str">
        <f>IF(COUNTIF(Calculations!AN:AN,Subgroup_number)=1,INDEX(Calculations!AN:BN,MATCH(Subgroup_number,Calculations!AN:AN,0),5),IF(Subgroup_number=Calculations!BR$17,Calculations!BR$10,""))</f>
        <v/>
      </c>
      <c r="M195" s="40" t="str">
        <f>IF(COUNTIF(Calculations!AN:AN,Subgroup_number)=1,INDEX(Calculations!AN:BN,MATCH(Subgroup_number,Calculations!AN:AN,0),6),IF(Subgroup_number=Calculations!BR$17,Calculations!BR$11,""))</f>
        <v/>
      </c>
      <c r="N195" s="47" t="str">
        <f>IF(COUNTIF(Calculations!AN:AN,Subgroup_number)=1,INDEX(Calculations!AN:BN,MATCH(Subgroup_number,Calculations!AN:AN,0),7),IF(Subgroup_number=Calculations!BR$17,Calculations!BR$12,""))</f>
        <v/>
      </c>
      <c r="O195" s="46" t="str">
        <f>IF(COUNTIF(Calculations!AN:AN,Subgroup_number)=1,INDEX(Calculations!AN:BN,MATCH(Subgroup_number,Calculations!AN:AN,0),9),IF(Subgroup_number=Calculations!BR$17,Calculations!BR$13,""))</f>
        <v/>
      </c>
      <c r="P195" s="46" t="str">
        <f>IF(COUNTIF(Calculations!AN:AN,Subgroup_number)=1,INDEX(Calculations!AN:BN,MATCH(Subgroup_number,Calculations!AN:AN,0),10),IF(Subgroup_number=Calculations!BR$17,Calculations!BR$14,""))</f>
        <v/>
      </c>
      <c r="Q195" s="46" t="str">
        <f>IF(COUNTIF(Calculations!AN:AN,Subgroup_number)=1,INDEX(Calculations!AN:BN,MATCH(Subgroup_number,Calculations!AN:AN,0),18),IF(Subgroup_number=Calculations!BR$17,Calculations!BR$6,""))</f>
        <v/>
      </c>
      <c r="R195" s="91" t="str">
        <f>IF(COUNTIF(Calculations!AN:AN,Subgroup_number)=1,INDEX(Calculations!AN:BN,MATCH(Subgroup_number,Calculations!AN:AN,0),19),IF(Subgroup_number=Calculations!BR$17,Calculations!BR$7,""))</f>
        <v/>
      </c>
      <c r="S195" s="144"/>
      <c r="V195" s="144"/>
      <c r="Y195" s="144"/>
    </row>
    <row r="196" spans="6:25" x14ac:dyDescent="0.2">
      <c r="F196" s="73">
        <v>195</v>
      </c>
      <c r="G196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6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6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6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6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6" s="46" t="str">
        <f>IF(COUNTIF(Calculations!AN:AN,Subgroup_number)=1,INDEX(Calculations!AN:BN,MATCH(Subgroup_number,Calculations!AN:AN,0),5),IF(Subgroup_number=Calculations!BR$17,Calculations!BR$10,""))</f>
        <v/>
      </c>
      <c r="M196" s="40" t="str">
        <f>IF(COUNTIF(Calculations!AN:AN,Subgroup_number)=1,INDEX(Calculations!AN:BN,MATCH(Subgroup_number,Calculations!AN:AN,0),6),IF(Subgroup_number=Calculations!BR$17,Calculations!BR$11,""))</f>
        <v/>
      </c>
      <c r="N196" s="47" t="str">
        <f>IF(COUNTIF(Calculations!AN:AN,Subgroup_number)=1,INDEX(Calculations!AN:BN,MATCH(Subgroup_number,Calculations!AN:AN,0),7),IF(Subgroup_number=Calculations!BR$17,Calculations!BR$12,""))</f>
        <v/>
      </c>
      <c r="O196" s="46" t="str">
        <f>IF(COUNTIF(Calculations!AN:AN,Subgroup_number)=1,INDEX(Calculations!AN:BN,MATCH(Subgroup_number,Calculations!AN:AN,0),9),IF(Subgroup_number=Calculations!BR$17,Calculations!BR$13,""))</f>
        <v/>
      </c>
      <c r="P196" s="46" t="str">
        <f>IF(COUNTIF(Calculations!AN:AN,Subgroup_number)=1,INDEX(Calculations!AN:BN,MATCH(Subgroup_number,Calculations!AN:AN,0),10),IF(Subgroup_number=Calculations!BR$17,Calculations!BR$14,""))</f>
        <v/>
      </c>
      <c r="Q196" s="46" t="str">
        <f>IF(COUNTIF(Calculations!AN:AN,Subgroup_number)=1,INDEX(Calculations!AN:BN,MATCH(Subgroup_number,Calculations!AN:AN,0),18),IF(Subgroup_number=Calculations!BR$17,Calculations!BR$6,""))</f>
        <v/>
      </c>
      <c r="R196" s="91" t="str">
        <f>IF(COUNTIF(Calculations!AN:AN,Subgroup_number)=1,INDEX(Calculations!AN:BN,MATCH(Subgroup_number,Calculations!AN:AN,0),19),IF(Subgroup_number=Calculations!BR$17,Calculations!BR$7,""))</f>
        <v/>
      </c>
      <c r="S196" s="144"/>
      <c r="V196" s="144"/>
      <c r="Y196" s="144"/>
    </row>
    <row r="197" spans="6:25" x14ac:dyDescent="0.2">
      <c r="F197" s="73">
        <v>196</v>
      </c>
      <c r="G197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7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7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7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7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7" s="46" t="str">
        <f>IF(COUNTIF(Calculations!AN:AN,Subgroup_number)=1,INDEX(Calculations!AN:BN,MATCH(Subgroup_number,Calculations!AN:AN,0),5),IF(Subgroup_number=Calculations!BR$17,Calculations!BR$10,""))</f>
        <v/>
      </c>
      <c r="M197" s="40" t="str">
        <f>IF(COUNTIF(Calculations!AN:AN,Subgroup_number)=1,INDEX(Calculations!AN:BN,MATCH(Subgroup_number,Calculations!AN:AN,0),6),IF(Subgroup_number=Calculations!BR$17,Calculations!BR$11,""))</f>
        <v/>
      </c>
      <c r="N197" s="47" t="str">
        <f>IF(COUNTIF(Calculations!AN:AN,Subgroup_number)=1,INDEX(Calculations!AN:BN,MATCH(Subgroup_number,Calculations!AN:AN,0),7),IF(Subgroup_number=Calculations!BR$17,Calculations!BR$12,""))</f>
        <v/>
      </c>
      <c r="O197" s="46" t="str">
        <f>IF(COUNTIF(Calculations!AN:AN,Subgroup_number)=1,INDEX(Calculations!AN:BN,MATCH(Subgroup_number,Calculations!AN:AN,0),9),IF(Subgroup_number=Calculations!BR$17,Calculations!BR$13,""))</f>
        <v/>
      </c>
      <c r="P197" s="46" t="str">
        <f>IF(COUNTIF(Calculations!AN:AN,Subgroup_number)=1,INDEX(Calculations!AN:BN,MATCH(Subgroup_number,Calculations!AN:AN,0),10),IF(Subgroup_number=Calculations!BR$17,Calculations!BR$14,""))</f>
        <v/>
      </c>
      <c r="Q197" s="46" t="str">
        <f>IF(COUNTIF(Calculations!AN:AN,Subgroup_number)=1,INDEX(Calculations!AN:BN,MATCH(Subgroup_number,Calculations!AN:AN,0),18),IF(Subgroup_number=Calculations!BR$17,Calculations!BR$6,""))</f>
        <v/>
      </c>
      <c r="R197" s="91" t="str">
        <f>IF(COUNTIF(Calculations!AN:AN,Subgroup_number)=1,INDEX(Calculations!AN:BN,MATCH(Subgroup_number,Calculations!AN:AN,0),19),IF(Subgroup_number=Calculations!BR$17,Calculations!BR$7,""))</f>
        <v/>
      </c>
      <c r="S197" s="144"/>
      <c r="V197" s="144"/>
      <c r="Y197" s="144"/>
    </row>
    <row r="198" spans="6:25" x14ac:dyDescent="0.2">
      <c r="F198" s="73">
        <v>197</v>
      </c>
      <c r="G198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8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8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8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8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8" s="46" t="str">
        <f>IF(COUNTIF(Calculations!AN:AN,Subgroup_number)=1,INDEX(Calculations!AN:BN,MATCH(Subgroup_number,Calculations!AN:AN,0),5),IF(Subgroup_number=Calculations!BR$17,Calculations!BR$10,""))</f>
        <v/>
      </c>
      <c r="M198" s="40" t="str">
        <f>IF(COUNTIF(Calculations!AN:AN,Subgroup_number)=1,INDEX(Calculations!AN:BN,MATCH(Subgroup_number,Calculations!AN:AN,0),6),IF(Subgroup_number=Calculations!BR$17,Calculations!BR$11,""))</f>
        <v/>
      </c>
      <c r="N198" s="47" t="str">
        <f>IF(COUNTIF(Calculations!AN:AN,Subgroup_number)=1,INDEX(Calculations!AN:BN,MATCH(Subgroup_number,Calculations!AN:AN,0),7),IF(Subgroup_number=Calculations!BR$17,Calculations!BR$12,""))</f>
        <v/>
      </c>
      <c r="O198" s="46" t="str">
        <f>IF(COUNTIF(Calculations!AN:AN,Subgroup_number)=1,INDEX(Calculations!AN:BN,MATCH(Subgroup_number,Calculations!AN:AN,0),9),IF(Subgroup_number=Calculations!BR$17,Calculations!BR$13,""))</f>
        <v/>
      </c>
      <c r="P198" s="46" t="str">
        <f>IF(COUNTIF(Calculations!AN:AN,Subgroup_number)=1,INDEX(Calculations!AN:BN,MATCH(Subgroup_number,Calculations!AN:AN,0),10),IF(Subgroup_number=Calculations!BR$17,Calculations!BR$14,""))</f>
        <v/>
      </c>
      <c r="Q198" s="46" t="str">
        <f>IF(COUNTIF(Calculations!AN:AN,Subgroup_number)=1,INDEX(Calculations!AN:BN,MATCH(Subgroup_number,Calculations!AN:AN,0),18),IF(Subgroup_number=Calculations!BR$17,Calculations!BR$6,""))</f>
        <v/>
      </c>
      <c r="R198" s="91" t="str">
        <f>IF(COUNTIF(Calculations!AN:AN,Subgroup_number)=1,INDEX(Calculations!AN:BN,MATCH(Subgroup_number,Calculations!AN:AN,0),19),IF(Subgroup_number=Calculations!BR$17,Calculations!BR$7,""))</f>
        <v/>
      </c>
      <c r="S198" s="144"/>
      <c r="V198" s="144"/>
      <c r="Y198" s="144"/>
    </row>
    <row r="199" spans="6:25" x14ac:dyDescent="0.2">
      <c r="F199" s="73">
        <v>198</v>
      </c>
      <c r="G199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199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199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199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199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199" s="46" t="str">
        <f>IF(COUNTIF(Calculations!AN:AN,Subgroup_number)=1,INDEX(Calculations!AN:BN,MATCH(Subgroup_number,Calculations!AN:AN,0),5),IF(Subgroup_number=Calculations!BR$17,Calculations!BR$10,""))</f>
        <v/>
      </c>
      <c r="M199" s="40" t="str">
        <f>IF(COUNTIF(Calculations!AN:AN,Subgroup_number)=1,INDEX(Calculations!AN:BN,MATCH(Subgroup_number,Calculations!AN:AN,0),6),IF(Subgroup_number=Calculations!BR$17,Calculations!BR$11,""))</f>
        <v/>
      </c>
      <c r="N199" s="47" t="str">
        <f>IF(COUNTIF(Calculations!AN:AN,Subgroup_number)=1,INDEX(Calculations!AN:BN,MATCH(Subgroup_number,Calculations!AN:AN,0),7),IF(Subgroup_number=Calculations!BR$17,Calculations!BR$12,""))</f>
        <v/>
      </c>
      <c r="O199" s="46" t="str">
        <f>IF(COUNTIF(Calculations!AN:AN,Subgroup_number)=1,INDEX(Calculations!AN:BN,MATCH(Subgroup_number,Calculations!AN:AN,0),9),IF(Subgroup_number=Calculations!BR$17,Calculations!BR$13,""))</f>
        <v/>
      </c>
      <c r="P199" s="46" t="str">
        <f>IF(COUNTIF(Calculations!AN:AN,Subgroup_number)=1,INDEX(Calculations!AN:BN,MATCH(Subgroup_number,Calculations!AN:AN,0),10),IF(Subgroup_number=Calculations!BR$17,Calculations!BR$14,""))</f>
        <v/>
      </c>
      <c r="Q199" s="46" t="str">
        <f>IF(COUNTIF(Calculations!AN:AN,Subgroup_number)=1,INDEX(Calculations!AN:BN,MATCH(Subgroup_number,Calculations!AN:AN,0),18),IF(Subgroup_number=Calculations!BR$17,Calculations!BR$6,""))</f>
        <v/>
      </c>
      <c r="R199" s="91" t="str">
        <f>IF(COUNTIF(Calculations!AN:AN,Subgroup_number)=1,INDEX(Calculations!AN:BN,MATCH(Subgroup_number,Calculations!AN:AN,0),19),IF(Subgroup_number=Calculations!BR$17,Calculations!BR$7,""))</f>
        <v/>
      </c>
      <c r="S199" s="144"/>
      <c r="V199" s="144"/>
      <c r="Y199" s="144"/>
    </row>
    <row r="200" spans="6:25" x14ac:dyDescent="0.2">
      <c r="F200" s="73">
        <v>199</v>
      </c>
      <c r="G200" s="8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00" s="4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00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00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00" s="4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00" s="46" t="str">
        <f>IF(COUNTIF(Calculations!AN:AN,Subgroup_number)=1,INDEX(Calculations!AN:BN,MATCH(Subgroup_number,Calculations!AN:AN,0),5),IF(Subgroup_number=Calculations!BR$17,Calculations!BR$10,""))</f>
        <v/>
      </c>
      <c r="M200" s="40" t="str">
        <f>IF(COUNTIF(Calculations!AN:AN,Subgroup_number)=1,INDEX(Calculations!AN:BN,MATCH(Subgroup_number,Calculations!AN:AN,0),6),IF(Subgroup_number=Calculations!BR$17,Calculations!BR$11,""))</f>
        <v/>
      </c>
      <c r="N200" s="47" t="str">
        <f>IF(COUNTIF(Calculations!AN:AN,Subgroup_number)=1,INDEX(Calculations!AN:BN,MATCH(Subgroup_number,Calculations!AN:AN,0),7),IF(Subgroup_number=Calculations!BR$17,Calculations!BR$12,""))</f>
        <v/>
      </c>
      <c r="O200" s="46" t="str">
        <f>IF(COUNTIF(Calculations!AN:AN,Subgroup_number)=1,INDEX(Calculations!AN:BN,MATCH(Subgroup_number,Calculations!AN:AN,0),9),IF(Subgroup_number=Calculations!BR$17,Calculations!BR$13,""))</f>
        <v/>
      </c>
      <c r="P200" s="46" t="str">
        <f>IF(COUNTIF(Calculations!AN:AN,Subgroup_number)=1,INDEX(Calculations!AN:BN,MATCH(Subgroup_number,Calculations!AN:AN,0),10),IF(Subgroup_number=Calculations!BR$17,Calculations!BR$14,""))</f>
        <v/>
      </c>
      <c r="Q200" s="46" t="str">
        <f>IF(COUNTIF(Calculations!AN:AN,Subgroup_number)=1,INDEX(Calculations!AN:BN,MATCH(Subgroup_number,Calculations!AN:AN,0),18),IF(Subgroup_number=Calculations!BR$17,Calculations!BR$6,""))</f>
        <v/>
      </c>
      <c r="R200" s="91" t="str">
        <f>IF(COUNTIF(Calculations!AN:AN,Subgroup_number)=1,INDEX(Calculations!AN:BN,MATCH(Subgroup_number,Calculations!AN:AN,0),19),IF(Subgroup_number=Calculations!BR$17,Calculations!BR$7,""))</f>
        <v/>
      </c>
      <c r="S200" s="144"/>
      <c r="V200" s="144"/>
      <c r="Y200" s="144"/>
    </row>
    <row r="201" spans="6:25" x14ac:dyDescent="0.2">
      <c r="F201" s="57">
        <v>200</v>
      </c>
      <c r="G201" s="51" t="str">
        <f>IF(Subgroup_number&lt;=MAX(Calculations!AN:AN),IF(COUNTIF(Calculations!X:X,Subgroup_number)=1,INDEX(Lookup_table_subgroup,MATCH(Subgroup_number,Calculations!X:X,0),2),INDEX(Calculations!AN:BN,MATCH(Subgroup_number,Calculations!AN:AN,0),2)),IF(Subgroup_number=Calculations!BR$17,"Combined effect size",""))</f>
        <v/>
      </c>
      <c r="H201" s="96" t="str">
        <f>IF(Subgroup_number&lt;=MAX(Calculations!AN:AN),IF(COUNTIF(Calculations!X:X,Subgroup_number)=1,INDEX(Lookup_table_subgroup,MATCH(Subgroup_number,Calculations!X:X,0),4),INDEX(Calculations!AN:BN,MATCH(Subgroup_number,Calculations!AN:AN,0),11)),IF(Subgroup_number=Calculations!BR$17,Calculations!BR$2,""))</f>
        <v/>
      </c>
      <c r="I201" s="46" t="str">
        <f>IF(Subgroup_number&lt;=MAX(Calculations!AN:AN),IF(COUNTIF(Calculations!X:X,Subgroup_number)=1,INDEX(Lookup_table_subgroup,MATCH(Subgroup_number,Calculations!X:X,0),8),INDEX(Calculations!AN:BN,MATCH(Subgroup_number,Calculations!AN:AN,0),14)),IF(Subgroup_number=Calculations!BR$17,Calculations!BR$4,""))</f>
        <v/>
      </c>
      <c r="J201" s="46" t="str">
        <f>IF(Subgroup_number&lt;=MAX(Calculations!AN:AN),IF(COUNTIF(Calculations!X:X,Subgroup_number)=1,INDEX(Lookup_table_subgroup,MATCH(Subgroup_number,Calculations!X:X,0),9),INDEX(Calculations!AN:BN,MATCH(Subgroup_number,Calculations!AN:AN,0),15)),IF(Subgroup_number=Calculations!BR$17,Calculations!BR$5,""))</f>
        <v/>
      </c>
      <c r="K201" s="96" t="str">
        <f>IF(Subgroup_number&lt;=MAX(Calculations!AN:AN),IF(COUNTIF(Calculations!X:X,Subgroup_number)=1,INDEX(Lookup_table_subgroup,MATCH(Subgroup_number,Calculations!X:X,0),10),INDEX(Calculations!AN:BN,MATCH(Subgroup_number,Calculations!AN:AN,0),24)),"")</f>
        <v/>
      </c>
      <c r="L201" s="96" t="str">
        <f>IF(COUNTIF(Calculations!AN:AN,Subgroup_number)=1,INDEX(Calculations!AN:BN,MATCH(Subgroup_number,Calculations!AN:AN,0),5),IF(Subgroup_number=Calculations!BR$17,Calculations!BR$10,""))</f>
        <v/>
      </c>
      <c r="M201" s="40" t="str">
        <f>IF(COUNTIF(Calculations!AN:AN,Subgroup_number)=1,INDEX(Calculations!AN:BN,MATCH(Subgroup_number,Calculations!AN:AN,0),6),IF(Subgroup_number=Calculations!BR$17,Calculations!BR$11,""))</f>
        <v/>
      </c>
      <c r="N201" s="99" t="str">
        <f>IF(COUNTIF(Calculations!AN:AN,Subgroup_number)=1,INDEX(Calculations!AN:BN,MATCH(Subgroup_number,Calculations!AN:AN,0),7),IF(Subgroup_number=Calculations!BR$17,Calculations!BR$12,""))</f>
        <v/>
      </c>
      <c r="O201" s="96" t="str">
        <f>IF(COUNTIF(Calculations!AN:AN,Subgroup_number)=1,INDEX(Calculations!AN:BN,MATCH(Subgroup_number,Calculations!AN:AN,0),9),IF(Subgroup_number=Calculations!BR$17,Calculations!BR$13,""))</f>
        <v/>
      </c>
      <c r="P201" s="96" t="str">
        <f>IF(COUNTIF(Calculations!AN:AN,Subgroup_number)=1,INDEX(Calculations!AN:BN,MATCH(Subgroup_number,Calculations!AN:AN,0),10),IF(Subgroup_number=Calculations!BR$17,Calculations!BR$14,""))</f>
        <v/>
      </c>
      <c r="Q201" s="96" t="str">
        <f>IF(COUNTIF(Calculations!AN:AN,Subgroup_number)=1,INDEX(Calculations!AN:BN,MATCH(Subgroup_number,Calculations!AN:AN,0),18),IF(Subgroup_number=Calculations!BR$17,Calculations!BR$6,""))</f>
        <v/>
      </c>
      <c r="R201" s="100" t="str">
        <f>IF(COUNTIF(Calculations!AN:AN,Subgroup_number)=1,INDEX(Calculations!AN:BN,MATCH(Subgroup_number,Calculations!AN:AN,0),19),IF(Subgroup_number=Calculations!BR$17,Calculations!BR$7,""))</f>
        <v/>
      </c>
      <c r="S201" s="144"/>
      <c r="V201" s="144"/>
      <c r="Y201" s="144"/>
    </row>
  </sheetData>
  <mergeCells count="17">
    <mergeCell ref="Y2:Y201"/>
    <mergeCell ref="S2:S201"/>
    <mergeCell ref="V2:V201"/>
    <mergeCell ref="B2:D2"/>
    <mergeCell ref="B3:D3"/>
    <mergeCell ref="B4:D4"/>
    <mergeCell ref="A1:D1"/>
    <mergeCell ref="B14:D14"/>
    <mergeCell ref="B15:D15"/>
    <mergeCell ref="B16:D16"/>
    <mergeCell ref="A6:D6"/>
    <mergeCell ref="B7:D7"/>
    <mergeCell ref="B8:D8"/>
    <mergeCell ref="B9:D9"/>
    <mergeCell ref="B10:D10"/>
    <mergeCell ref="B11:D11"/>
    <mergeCell ref="B12:D1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FB0AFF30-2F09-4819-BD99-9ED7217E62F2}">
            <xm:f>COUNTIF(Calculations!$AN:$AN,"="&amp;$F1)=1</xm:f>
            <x14:dxf>
              <font>
                <b/>
                <i val="0"/>
              </font>
              <numFmt numFmtId="14" formatCode="0.00%"/>
              <border>
                <bottom style="thin">
                  <color theme="9"/>
                </bottom>
                <vertical/>
                <horizontal/>
              </border>
            </x14:dxf>
          </x14:cfRule>
          <xm:sqref>N1:N1048576 K1:K1048576</xm:sqref>
        </x14:conditionalFormatting>
        <x14:conditionalFormatting xmlns:xm="http://schemas.microsoft.com/office/excel/2006/main">
          <x14:cfRule type="expression" priority="16" id="{F54BFE94-E241-4881-B0F1-9E9754D71A1C}">
            <xm:f>COUNTIF(Calculations!$X:$X,$F1)=1</xm:f>
            <x14:dxf>
              <font>
                <b val="0"/>
                <i val="0"/>
              </font>
              <numFmt numFmtId="14" formatCode="0.00%"/>
            </x14:dxf>
          </x14:cfRule>
          <xm:sqref>K1:K1048576</xm:sqref>
        </x14:conditionalFormatting>
        <x14:conditionalFormatting xmlns:xm="http://schemas.microsoft.com/office/excel/2006/main">
          <x14:cfRule type="expression" priority="19" id="{A83391DB-4C00-4D71-9F02-082BC52D3019}">
            <xm:f>$F1=Calculations!$BR$17</xm:f>
            <x14:dxf>
              <font>
                <b/>
                <i val="0"/>
              </font>
              <numFmt numFmtId="14" formatCode="0.00%"/>
            </x14:dxf>
          </x14:cfRule>
          <xm:sqref>N1:N1048576</xm:sqref>
        </x14:conditionalFormatting>
        <x14:conditionalFormatting xmlns:xm="http://schemas.microsoft.com/office/excel/2006/main">
          <x14:cfRule type="expression" priority="15" id="{54205FBD-1ED5-4605-8002-95A2E3D46D07}">
            <xm:f>$F1=Calculations!$BR$17</xm:f>
            <x14:dxf>
              <font>
                <b/>
                <i val="0"/>
              </font>
              <numFmt numFmtId="2" formatCode="0.00"/>
            </x14:dxf>
          </x14:cfRule>
          <x14:cfRule type="expression" priority="17" id="{FB651D32-C9BA-4A39-A935-4CB9E59E1614}">
            <xm:f>COUNTIF(Calculations!$AN:$AN,"="&amp;$F1)=1</xm:f>
            <x14:dxf>
              <font>
                <b/>
                <i val="0"/>
                <u val="none"/>
              </font>
              <numFmt numFmtId="2" formatCode="0.00"/>
              <border>
                <bottom style="thin">
                  <color theme="9"/>
                </bottom>
              </border>
            </x14:dxf>
          </x14:cfRule>
          <xm:sqref>O1:R1048576 L1:L1048576 G1:J1048576</xm:sqref>
        </x14:conditionalFormatting>
        <x14:conditionalFormatting xmlns:xm="http://schemas.microsoft.com/office/excel/2006/main">
          <x14:cfRule type="expression" priority="1" id="{E9E066E9-A4E1-4942-B637-07BAC4FD142E}">
            <xm:f>COUNTIF(Calculations!$AN:$AN,"="&amp;$F1)=1</xm:f>
            <x14:dxf>
              <font>
                <b/>
                <i val="0"/>
              </font>
              <numFmt numFmtId="164" formatCode="0.000"/>
              <border>
                <bottom style="thin">
                  <color theme="9"/>
                </bottom>
              </border>
            </x14:dxf>
          </x14:cfRule>
          <x14:cfRule type="expression" priority="2" id="{62E82FE0-4D2E-4FE8-B528-C4AA98575940}">
            <xm:f>$F1=Calculations!$BR$17</xm:f>
            <x14:dxf>
              <font>
                <b/>
                <i val="0"/>
              </font>
              <numFmt numFmtId="164" formatCode="0.000"/>
            </x14:dxf>
          </x14:cfRule>
          <xm:sqref>M1:M1048576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Calculations!$BQ$34:$BQ$36</xm:f>
          </x14:formula1>
          <xm:sqref>B3</xm:sqref>
        </x14:dataValidation>
        <x14:dataValidation type="list" allowBlank="1" showInputMessage="1" showErrorMessage="1" xr:uid="{00000000-0002-0000-0200-000001000000}">
          <x14:formula1>
            <xm:f>Calculations!$BQ$30:$BQ$31</xm:f>
          </x14:formula1>
          <xm:sqref>B2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1"/>
  <sheetViews>
    <sheetView showGridLines="0" workbookViewId="0">
      <pane ySplit="1" topLeftCell="A2" activePane="bottomLeft" state="frozen"/>
      <selection pane="bottomLeft" activeCell="I39" sqref="I39"/>
    </sheetView>
  </sheetViews>
  <sheetFormatPr defaultRowHeight="12" x14ac:dyDescent="0.2"/>
  <cols>
    <col min="1" max="1" width="16.5" style="33" bestFit="1" customWidth="1"/>
    <col min="2" max="2" width="15.5" style="33" bestFit="1" customWidth="1"/>
    <col min="3" max="3" width="3.33203125" style="33" customWidth="1"/>
    <col min="4" max="4" width="11" bestFit="1" customWidth="1"/>
    <col min="5" max="6" width="9.83203125" bestFit="1" customWidth="1"/>
    <col min="7" max="7" width="7.1640625" bestFit="1" customWidth="1"/>
    <col min="8" max="8" width="3.33203125" customWidth="1"/>
    <col min="9" max="9" width="34.5" bestFit="1" customWidth="1"/>
    <col min="10" max="10" width="17.1640625" bestFit="1" customWidth="1"/>
    <col min="11" max="11" width="4.6640625" bestFit="1" customWidth="1"/>
    <col min="12" max="12" width="5.6640625" bestFit="1" customWidth="1"/>
    <col min="13" max="13" width="5.33203125" bestFit="1" customWidth="1"/>
    <col min="14" max="14" width="11.83203125" bestFit="1" customWidth="1"/>
    <col min="15" max="15" width="7.5" bestFit="1" customWidth="1"/>
    <col min="16" max="16" width="7.33203125" bestFit="1" customWidth="1"/>
  </cols>
  <sheetData>
    <row r="1" spans="1:16" ht="36.75" customHeight="1" x14ac:dyDescent="0.2">
      <c r="A1" s="140" t="s">
        <v>150</v>
      </c>
      <c r="B1" s="140"/>
      <c r="D1" s="7" t="s">
        <v>7</v>
      </c>
      <c r="E1" s="7" t="s">
        <v>10</v>
      </c>
      <c r="F1" s="7" t="s">
        <v>30</v>
      </c>
      <c r="G1" s="7" t="s">
        <v>9</v>
      </c>
      <c r="I1" s="2"/>
      <c r="J1" s="2"/>
      <c r="K1" s="2"/>
      <c r="L1" s="2"/>
      <c r="M1" s="2"/>
      <c r="N1" s="2"/>
      <c r="O1" s="2"/>
      <c r="P1" s="2"/>
    </row>
    <row r="2" spans="1:16" x14ac:dyDescent="0.2">
      <c r="A2" s="6" t="s">
        <v>120</v>
      </c>
      <c r="B2" s="35" t="s">
        <v>253</v>
      </c>
      <c r="D2" s="74" t="str">
        <f t="shared" ref="D2:D33" si="0">IF(AND(Sufficient_data="Yes",Include_study?="Yes"),Study_name,"")</f>
        <v>aaaa</v>
      </c>
      <c r="E2" s="6">
        <f t="shared" ref="E2:E33" si="1">IF(AND(Include_study?="Yes",Sufficient_data="Yes",Moderator&lt;&gt;""),Effect_size,"")</f>
        <v>2.2000000000000002</v>
      </c>
      <c r="F2" s="6">
        <f t="shared" ref="F2:F33" si="2">IF(AND(Include_study?="Yes",Sufficient_data="Yes",Moderator&lt;&gt;""),Moderator,"")</f>
        <v>15</v>
      </c>
      <c r="G2" s="78">
        <f>IF(AND(Include_study?="Yes",Sufficient_data="Yes",Moderator&lt;&gt;""),IF(Moderator_model="Fixed effect",Weightf/SUM(Weightf),Calculations!CA2/SUM(Calculations!CA:CA)),"")</f>
        <v>5.283220380068563E-2</v>
      </c>
      <c r="I2" s="2"/>
      <c r="J2" s="2"/>
      <c r="K2" s="2"/>
      <c r="L2" s="2"/>
      <c r="M2" s="2"/>
      <c r="N2" s="2"/>
      <c r="O2" s="2"/>
      <c r="P2" s="2"/>
    </row>
    <row r="3" spans="1:16" x14ac:dyDescent="0.2">
      <c r="A3" s="6" t="s">
        <v>19</v>
      </c>
      <c r="B3" s="38">
        <v>0.95</v>
      </c>
      <c r="D3" s="75" t="str">
        <f t="shared" si="0"/>
        <v>bbbb</v>
      </c>
      <c r="E3" s="6">
        <f t="shared" si="1"/>
        <v>1.8</v>
      </c>
      <c r="F3" s="6">
        <f t="shared" si="2"/>
        <v>16</v>
      </c>
      <c r="G3" s="79">
        <f>IF(AND(Include_study?="Yes",Sufficient_data="Yes",Moderator&lt;&gt;""),IF(Moderator_model="Fixed effect",Weightf/SUM(Weightf),Calculations!CA3/SUM(Calculations!CA:CA)),"")</f>
        <v>7.836425202621114E-2</v>
      </c>
      <c r="I3" s="2"/>
      <c r="J3" s="2"/>
      <c r="K3" s="2"/>
      <c r="L3" s="2"/>
      <c r="M3" s="2"/>
      <c r="N3" s="2"/>
      <c r="O3" s="2"/>
      <c r="P3" s="2"/>
    </row>
    <row r="4" spans="1:16" x14ac:dyDescent="0.2">
      <c r="D4" s="75" t="str">
        <f t="shared" si="0"/>
        <v>cccc</v>
      </c>
      <c r="E4" s="6">
        <f t="shared" si="1"/>
        <v>1.9</v>
      </c>
      <c r="F4" s="6">
        <f t="shared" si="2"/>
        <v>13</v>
      </c>
      <c r="G4" s="79">
        <f>IF(AND(Include_study?="Yes",Sufficient_data="Yes",Moderator&lt;&gt;""),IF(Moderator_model="Fixed effect",Weightf/SUM(Weightf),Calculations!CA4/SUM(Calculations!CA:CA)),"")</f>
        <v>4.6919202703743272E-2</v>
      </c>
      <c r="I4" s="2"/>
      <c r="J4" s="2"/>
      <c r="K4" s="2"/>
      <c r="L4" s="2"/>
      <c r="M4" s="2"/>
      <c r="N4" s="2"/>
      <c r="O4" s="2"/>
      <c r="P4" s="2"/>
    </row>
    <row r="5" spans="1:16" x14ac:dyDescent="0.2">
      <c r="D5" s="75" t="str">
        <f t="shared" si="0"/>
        <v>dddd</v>
      </c>
      <c r="E5" s="6">
        <f t="shared" si="1"/>
        <v>2.0499999999999998</v>
      </c>
      <c r="F5" s="6">
        <f t="shared" si="2"/>
        <v>18</v>
      </c>
      <c r="G5" s="79">
        <f>IF(AND(Include_study?="Yes",Sufficient_data="Yes",Moderator&lt;&gt;""),IF(Moderator_model="Fixed effect",Weightf/SUM(Weightf),Calculations!CA5/SUM(Calculations!CA:CA)),"")</f>
        <v>0.16573599257973579</v>
      </c>
      <c r="I5" s="2"/>
      <c r="J5" s="2"/>
      <c r="K5" s="2"/>
      <c r="L5" s="2"/>
      <c r="M5" s="2"/>
      <c r="N5" s="2"/>
      <c r="O5" s="2"/>
      <c r="P5" s="2"/>
    </row>
    <row r="6" spans="1:16" x14ac:dyDescent="0.2">
      <c r="D6" s="75" t="str">
        <f t="shared" si="0"/>
        <v>eeee</v>
      </c>
      <c r="E6" s="6">
        <f t="shared" si="1"/>
        <v>0.05</v>
      </c>
      <c r="F6" s="6">
        <f t="shared" si="2"/>
        <v>20</v>
      </c>
      <c r="G6" s="79">
        <f>IF(AND(Include_study?="Yes",Sufficient_data="Yes",Moderator&lt;&gt;""),IF(Moderator_model="Fixed effect",Weightf/SUM(Weightf),Calculations!CA6/SUM(Calculations!CA:CA)),"")</f>
        <v>8.084489071573997E-2</v>
      </c>
      <c r="I6" s="2"/>
      <c r="J6" s="2"/>
      <c r="K6" s="2"/>
      <c r="L6" s="2"/>
      <c r="M6" s="2"/>
      <c r="N6" s="2"/>
      <c r="O6" s="2"/>
      <c r="P6" s="2"/>
    </row>
    <row r="7" spans="1:16" x14ac:dyDescent="0.2">
      <c r="D7" s="75" t="str">
        <f t="shared" si="0"/>
        <v>ffff</v>
      </c>
      <c r="E7" s="6">
        <f t="shared" si="1"/>
        <v>-0.6</v>
      </c>
      <c r="F7" s="6">
        <f t="shared" si="2"/>
        <v>14</v>
      </c>
      <c r="G7" s="79">
        <f>IF(AND(Include_study?="Yes",Sufficient_data="Yes",Moderator&lt;&gt;""),IF(Moderator_model="Fixed effect",Weightf/SUM(Weightf),Calculations!CA7/SUM(Calculations!CA:CA)),"")</f>
        <v>7.353218991966827E-2</v>
      </c>
      <c r="I7" s="2"/>
      <c r="J7" s="2"/>
      <c r="K7" s="2"/>
      <c r="L7" s="2"/>
      <c r="M7" s="2"/>
      <c r="N7" s="2"/>
      <c r="O7" s="2"/>
      <c r="P7" s="2"/>
    </row>
    <row r="8" spans="1:16" x14ac:dyDescent="0.2">
      <c r="D8" s="75" t="str">
        <f t="shared" si="0"/>
        <v>gggg</v>
      </c>
      <c r="E8" s="6">
        <f t="shared" si="1"/>
        <v>2</v>
      </c>
      <c r="F8" s="6">
        <f t="shared" si="2"/>
        <v>19</v>
      </c>
      <c r="G8" s="79">
        <f>IF(AND(Include_study?="Yes",Sufficient_data="Yes",Moderator&lt;&gt;""),IF(Moderator_model="Fixed effect",Weightf/SUM(Weightf),Calculations!CA8/SUM(Calculations!CA:CA)),"")</f>
        <v>6.7764044155825862E-2</v>
      </c>
      <c r="I8" s="2"/>
      <c r="J8" s="2"/>
      <c r="K8" s="2"/>
      <c r="L8" s="2"/>
      <c r="M8" s="2"/>
      <c r="N8" s="2"/>
      <c r="O8" s="2"/>
      <c r="P8" s="2"/>
    </row>
    <row r="9" spans="1:16" x14ac:dyDescent="0.2">
      <c r="D9" s="75" t="str">
        <f t="shared" si="0"/>
        <v>hhhh</v>
      </c>
      <c r="E9" s="6">
        <f t="shared" si="1"/>
        <v>1.8</v>
      </c>
      <c r="F9" s="6">
        <f t="shared" si="2"/>
        <v>13</v>
      </c>
      <c r="G9" s="79">
        <f>IF(AND(Include_study?="Yes",Sufficient_data="Yes",Moderator&lt;&gt;""),IF(Moderator_model="Fixed effect",Weightf/SUM(Weightf),Calculations!CA9/SUM(Calculations!CA:CA)),"")</f>
        <v>7.836425202621114E-2</v>
      </c>
      <c r="I9" s="2"/>
      <c r="J9" s="2"/>
      <c r="K9" s="2"/>
      <c r="L9" s="2"/>
      <c r="M9" s="2"/>
      <c r="N9" s="2"/>
      <c r="O9" s="2"/>
      <c r="P9" s="2"/>
    </row>
    <row r="10" spans="1:16" x14ac:dyDescent="0.2">
      <c r="D10" s="75" t="str">
        <f t="shared" si="0"/>
        <v>iiii</v>
      </c>
      <c r="E10" s="6">
        <f t="shared" si="1"/>
        <v>0.4</v>
      </c>
      <c r="F10" s="6">
        <f t="shared" si="2"/>
        <v>19</v>
      </c>
      <c r="G10" s="79">
        <f>IF(AND(Include_study?="Yes",Sufficient_data="Yes",Moderator&lt;&gt;""),IF(Moderator_model="Fixed effect",Weightf/SUM(Weightf),Calculations!CA10/SUM(Calculations!CA:CA)),"")</f>
        <v>6.7137133119927361E-2</v>
      </c>
      <c r="I10" s="2"/>
      <c r="J10" s="2"/>
      <c r="K10" s="2"/>
      <c r="L10" s="2"/>
      <c r="M10" s="2"/>
      <c r="N10" s="2"/>
      <c r="O10" s="2"/>
      <c r="P10" s="2"/>
    </row>
    <row r="11" spans="1:16" x14ac:dyDescent="0.2">
      <c r="D11" s="75" t="str">
        <f t="shared" si="0"/>
        <v>jjjj</v>
      </c>
      <c r="E11" s="6">
        <f t="shared" si="1"/>
        <v>2.1</v>
      </c>
      <c r="F11" s="6">
        <f t="shared" si="2"/>
        <v>22</v>
      </c>
      <c r="G11" s="79">
        <f>IF(AND(Include_study?="Yes",Sufficient_data="Yes",Moderator&lt;&gt;""),IF(Moderator_model="Fixed effect",Weightf/SUM(Weightf),Calculations!CA11/SUM(Calculations!CA:CA)),"")</f>
        <v>0.13047221077141913</v>
      </c>
      <c r="I11" s="2"/>
      <c r="J11" s="2"/>
      <c r="K11" s="2"/>
      <c r="L11" s="2"/>
      <c r="M11" s="2"/>
      <c r="N11" s="2"/>
      <c r="O11" s="2"/>
      <c r="P11" s="2"/>
    </row>
    <row r="12" spans="1:16" x14ac:dyDescent="0.2">
      <c r="D12" s="75" t="str">
        <f t="shared" si="0"/>
        <v>kkkk</v>
      </c>
      <c r="E12" s="6">
        <f t="shared" si="1"/>
        <v>-0.4</v>
      </c>
      <c r="F12" s="6">
        <f t="shared" si="2"/>
        <v>17</v>
      </c>
      <c r="G12" s="79">
        <f>IF(AND(Include_study?="Yes",Sufficient_data="Yes",Moderator&lt;&gt;""),IF(Moderator_model="Fixed effect",Weightf/SUM(Weightf),Calculations!CA12/SUM(Calculations!CA:CA)),"")</f>
        <v>7.536504930536507E-2</v>
      </c>
      <c r="I12" s="2"/>
      <c r="J12" s="2"/>
      <c r="K12" s="2"/>
      <c r="L12" s="2"/>
      <c r="M12" s="2"/>
      <c r="N12" s="2"/>
      <c r="O12" s="2"/>
      <c r="P12" s="2"/>
    </row>
    <row r="13" spans="1:16" x14ac:dyDescent="0.2">
      <c r="D13" s="75" t="str">
        <f t="shared" si="0"/>
        <v>llll</v>
      </c>
      <c r="E13" s="6">
        <f t="shared" si="1"/>
        <v>-0.5</v>
      </c>
      <c r="F13" s="6">
        <f t="shared" si="2"/>
        <v>18</v>
      </c>
      <c r="G13" s="79">
        <f>IF(AND(Include_study?="Yes",Sufficient_data="Yes",Moderator&lt;&gt;""),IF(Moderator_model="Fixed effect",Weightf/SUM(Weightf),Calculations!CA13/SUM(Calculations!CA:CA)),"")</f>
        <v>8.2668578875467247E-2</v>
      </c>
      <c r="I13" s="2"/>
      <c r="J13" s="2"/>
      <c r="K13" s="2"/>
      <c r="L13" s="2"/>
      <c r="M13" s="2"/>
      <c r="N13" s="2"/>
      <c r="O13" s="2"/>
      <c r="P13" s="2"/>
    </row>
    <row r="14" spans="1:16" x14ac:dyDescent="0.2">
      <c r="D14" s="75" t="str">
        <f t="shared" si="0"/>
        <v/>
      </c>
      <c r="E14" s="6" t="str">
        <f t="shared" si="1"/>
        <v/>
      </c>
      <c r="F14" s="6" t="str">
        <f t="shared" si="2"/>
        <v/>
      </c>
      <c r="G14" s="79" t="str">
        <f>IF(AND(Include_study?="Yes",Sufficient_data="Yes",Moderator&lt;&gt;""),IF(Moderator_model="Fixed effect",Weightf/SUM(Weightf),Calculations!CA14/SUM(Calculations!CA:CA)),"")</f>
        <v/>
      </c>
      <c r="I14" s="2"/>
      <c r="J14" s="2"/>
      <c r="K14" s="2"/>
      <c r="L14" s="2"/>
      <c r="M14" s="2"/>
      <c r="N14" s="2"/>
      <c r="O14" s="2"/>
      <c r="P14" s="2"/>
    </row>
    <row r="15" spans="1:16" x14ac:dyDescent="0.2">
      <c r="D15" s="75" t="str">
        <f t="shared" si="0"/>
        <v/>
      </c>
      <c r="E15" s="6" t="str">
        <f t="shared" si="1"/>
        <v/>
      </c>
      <c r="F15" s="6" t="str">
        <f t="shared" si="2"/>
        <v/>
      </c>
      <c r="G15" s="79" t="str">
        <f>IF(AND(Include_study?="Yes",Sufficient_data="Yes",Moderator&lt;&gt;""),IF(Moderator_model="Fixed effect",Weightf/SUM(Weightf),Calculations!CA15/SUM(Calculations!CA:CA)),"")</f>
        <v/>
      </c>
      <c r="I15" s="2"/>
      <c r="J15" s="2"/>
      <c r="K15" s="2"/>
      <c r="L15" s="2"/>
      <c r="M15" s="2"/>
      <c r="N15" s="2"/>
      <c r="O15" s="2"/>
      <c r="P15" s="2"/>
    </row>
    <row r="16" spans="1:16" x14ac:dyDescent="0.2">
      <c r="D16" s="75" t="str">
        <f t="shared" si="0"/>
        <v/>
      </c>
      <c r="E16" s="6" t="str">
        <f t="shared" si="1"/>
        <v/>
      </c>
      <c r="F16" s="6" t="str">
        <f t="shared" si="2"/>
        <v/>
      </c>
      <c r="G16" s="79" t="str">
        <f>IF(AND(Include_study?="Yes",Sufficient_data="Yes",Moderator&lt;&gt;""),IF(Moderator_model="Fixed effect",Weightf/SUM(Weightf),Calculations!CA16/SUM(Calculations!CA:CA)),"")</f>
        <v/>
      </c>
      <c r="I16" s="2"/>
      <c r="J16" s="2"/>
      <c r="K16" s="2"/>
      <c r="L16" s="2"/>
      <c r="M16" s="2"/>
      <c r="N16" s="2"/>
      <c r="O16" s="2"/>
      <c r="P16" s="2"/>
    </row>
    <row r="17" spans="4:16" x14ac:dyDescent="0.2">
      <c r="D17" s="75" t="str">
        <f t="shared" si="0"/>
        <v/>
      </c>
      <c r="E17" s="6" t="str">
        <f t="shared" si="1"/>
        <v/>
      </c>
      <c r="F17" s="6" t="str">
        <f t="shared" si="2"/>
        <v/>
      </c>
      <c r="G17" s="79" t="str">
        <f>IF(AND(Include_study?="Yes",Sufficient_data="Yes",Moderator&lt;&gt;""),IF(Moderator_model="Fixed effect",Weightf/SUM(Weightf),Calculations!CA17/SUM(Calculations!CA:CA)),"")</f>
        <v/>
      </c>
      <c r="I17" s="2"/>
      <c r="J17" s="2"/>
      <c r="K17" s="2"/>
      <c r="L17" s="2"/>
      <c r="M17" s="2"/>
      <c r="N17" s="2"/>
      <c r="O17" s="2"/>
      <c r="P17" s="2"/>
    </row>
    <row r="18" spans="4:16" x14ac:dyDescent="0.2">
      <c r="D18" s="75" t="str">
        <f t="shared" si="0"/>
        <v/>
      </c>
      <c r="E18" s="6" t="str">
        <f t="shared" si="1"/>
        <v/>
      </c>
      <c r="F18" s="6" t="str">
        <f t="shared" si="2"/>
        <v/>
      </c>
      <c r="G18" s="79" t="str">
        <f>IF(AND(Include_study?="Yes",Sufficient_data="Yes",Moderator&lt;&gt;""),IF(Moderator_model="Fixed effect",Weightf/SUM(Weightf),Calculations!CA18/SUM(Calculations!CA:CA)),"")</f>
        <v/>
      </c>
      <c r="I18" s="2"/>
      <c r="J18" s="2"/>
      <c r="K18" s="2"/>
      <c r="L18" s="2"/>
      <c r="M18" s="2"/>
      <c r="N18" s="2"/>
      <c r="O18" s="2"/>
      <c r="P18" s="2"/>
    </row>
    <row r="19" spans="4:16" x14ac:dyDescent="0.2">
      <c r="D19" s="75" t="str">
        <f t="shared" si="0"/>
        <v/>
      </c>
      <c r="E19" s="6" t="str">
        <f t="shared" si="1"/>
        <v/>
      </c>
      <c r="F19" s="6" t="str">
        <f t="shared" si="2"/>
        <v/>
      </c>
      <c r="G19" s="79" t="str">
        <f>IF(AND(Include_study?="Yes",Sufficient_data="Yes",Moderator&lt;&gt;""),IF(Moderator_model="Fixed effect",Weightf/SUM(Weightf),Calculations!CA19/SUM(Calculations!CA:CA)),"")</f>
        <v/>
      </c>
      <c r="I19" s="2"/>
      <c r="J19" s="2"/>
      <c r="K19" s="2"/>
      <c r="L19" s="2"/>
      <c r="M19" s="2"/>
      <c r="N19" s="2"/>
      <c r="O19" s="2"/>
      <c r="P19" s="2"/>
    </row>
    <row r="20" spans="4:16" x14ac:dyDescent="0.2">
      <c r="D20" s="75" t="str">
        <f t="shared" si="0"/>
        <v/>
      </c>
      <c r="E20" s="6" t="str">
        <f t="shared" si="1"/>
        <v/>
      </c>
      <c r="F20" s="6" t="str">
        <f t="shared" si="2"/>
        <v/>
      </c>
      <c r="G20" s="79" t="str">
        <f>IF(AND(Include_study?="Yes",Sufficient_data="Yes",Moderator&lt;&gt;""),IF(Moderator_model="Fixed effect",Weightf/SUM(Weightf),Calculations!CA20/SUM(Calculations!CA:CA)),"")</f>
        <v/>
      </c>
      <c r="I20" s="2"/>
      <c r="J20" s="2"/>
      <c r="K20" s="2"/>
      <c r="L20" s="2"/>
      <c r="M20" s="2"/>
      <c r="N20" s="2"/>
      <c r="O20" s="2"/>
      <c r="P20" s="2"/>
    </row>
    <row r="21" spans="4:16" x14ac:dyDescent="0.2">
      <c r="D21" s="75" t="str">
        <f t="shared" si="0"/>
        <v/>
      </c>
      <c r="E21" s="6" t="str">
        <f t="shared" si="1"/>
        <v/>
      </c>
      <c r="F21" s="6" t="str">
        <f t="shared" si="2"/>
        <v/>
      </c>
      <c r="G21" s="79" t="str">
        <f>IF(AND(Include_study?="Yes",Sufficient_data="Yes",Moderator&lt;&gt;""),IF(Moderator_model="Fixed effect",Weightf/SUM(Weightf),Calculations!CA21/SUM(Calculations!CA:CA)),"")</f>
        <v/>
      </c>
      <c r="I21" s="2"/>
      <c r="J21" s="2"/>
      <c r="K21" s="2"/>
      <c r="L21" s="2"/>
      <c r="M21" s="2"/>
      <c r="N21" s="2"/>
      <c r="O21" s="2"/>
      <c r="P21" s="2"/>
    </row>
    <row r="22" spans="4:16" x14ac:dyDescent="0.2">
      <c r="D22" s="75" t="str">
        <f t="shared" si="0"/>
        <v/>
      </c>
      <c r="E22" s="6" t="str">
        <f t="shared" si="1"/>
        <v/>
      </c>
      <c r="F22" s="6" t="str">
        <f t="shared" si="2"/>
        <v/>
      </c>
      <c r="G22" s="79" t="str">
        <f>IF(AND(Include_study?="Yes",Sufficient_data="Yes",Moderator&lt;&gt;""),IF(Moderator_model="Fixed effect",Weightf/SUM(Weightf),Calculations!CA22/SUM(Calculations!CA:CA)),"")</f>
        <v/>
      </c>
      <c r="I22" s="2"/>
      <c r="J22" s="2"/>
      <c r="K22" s="2"/>
      <c r="L22" s="2"/>
      <c r="M22" s="2"/>
      <c r="N22" s="2"/>
      <c r="O22" s="2"/>
      <c r="P22" s="2"/>
    </row>
    <row r="23" spans="4:16" x14ac:dyDescent="0.2">
      <c r="D23" s="75" t="str">
        <f t="shared" si="0"/>
        <v/>
      </c>
      <c r="E23" s="6" t="str">
        <f t="shared" si="1"/>
        <v/>
      </c>
      <c r="F23" s="6" t="str">
        <f t="shared" si="2"/>
        <v/>
      </c>
      <c r="G23" s="79" t="str">
        <f>IF(AND(Include_study?="Yes",Sufficient_data="Yes",Moderator&lt;&gt;""),IF(Moderator_model="Fixed effect",Weightf/SUM(Weightf),Calculations!CA23/SUM(Calculations!CA:CA)),"")</f>
        <v/>
      </c>
      <c r="I23" s="2"/>
      <c r="J23" s="2"/>
      <c r="K23" s="2"/>
      <c r="L23" s="2"/>
      <c r="M23" s="2"/>
      <c r="N23" s="2"/>
      <c r="O23" s="2"/>
      <c r="P23" s="2"/>
    </row>
    <row r="24" spans="4:16" x14ac:dyDescent="0.2">
      <c r="D24" s="75" t="str">
        <f t="shared" si="0"/>
        <v/>
      </c>
      <c r="E24" s="6" t="str">
        <f t="shared" si="1"/>
        <v/>
      </c>
      <c r="F24" s="6" t="str">
        <f t="shared" si="2"/>
        <v/>
      </c>
      <c r="G24" s="79" t="str">
        <f>IF(AND(Include_study?="Yes",Sufficient_data="Yes",Moderator&lt;&gt;""),IF(Moderator_model="Fixed effect",Weightf/SUM(Weightf),Calculations!CA24/SUM(Calculations!CA:CA)),"")</f>
        <v/>
      </c>
      <c r="I24" s="2"/>
      <c r="J24" s="2"/>
      <c r="K24" s="2"/>
      <c r="L24" s="2"/>
      <c r="M24" s="2"/>
      <c r="N24" s="2"/>
      <c r="O24" s="2"/>
      <c r="P24" s="2"/>
    </row>
    <row r="25" spans="4:16" x14ac:dyDescent="0.2">
      <c r="D25" s="75" t="str">
        <f t="shared" si="0"/>
        <v/>
      </c>
      <c r="E25" s="6" t="str">
        <f t="shared" si="1"/>
        <v/>
      </c>
      <c r="F25" s="6" t="str">
        <f t="shared" si="2"/>
        <v/>
      </c>
      <c r="G25" s="79" t="str">
        <f>IF(AND(Include_study?="Yes",Sufficient_data="Yes",Moderator&lt;&gt;""),IF(Moderator_model="Fixed effect",Weightf/SUM(Weightf),Calculations!CA25/SUM(Calculations!CA:CA)),"")</f>
        <v/>
      </c>
      <c r="I25" s="2"/>
      <c r="J25" s="2"/>
      <c r="K25" s="2"/>
      <c r="L25" s="2"/>
      <c r="M25" s="2"/>
      <c r="N25" s="2"/>
      <c r="O25" s="2"/>
      <c r="P25" s="2"/>
    </row>
    <row r="26" spans="4:16" x14ac:dyDescent="0.2">
      <c r="D26" s="75" t="str">
        <f t="shared" si="0"/>
        <v/>
      </c>
      <c r="E26" s="6" t="str">
        <f t="shared" si="1"/>
        <v/>
      </c>
      <c r="F26" s="6" t="str">
        <f t="shared" si="2"/>
        <v/>
      </c>
      <c r="G26" s="79" t="str">
        <f>IF(AND(Include_study?="Yes",Sufficient_data="Yes",Moderator&lt;&gt;""),IF(Moderator_model="Fixed effect",Weightf/SUM(Weightf),Calculations!CA26/SUM(Calculations!CA:CA)),"")</f>
        <v/>
      </c>
      <c r="I26" s="2"/>
      <c r="J26" s="2"/>
      <c r="K26" s="2"/>
      <c r="L26" s="2"/>
      <c r="M26" s="2"/>
      <c r="N26" s="2"/>
      <c r="O26" s="2"/>
      <c r="P26" s="2"/>
    </row>
    <row r="27" spans="4:16" x14ac:dyDescent="0.2">
      <c r="D27" s="75" t="str">
        <f t="shared" si="0"/>
        <v/>
      </c>
      <c r="E27" s="6" t="str">
        <f t="shared" si="1"/>
        <v/>
      </c>
      <c r="F27" s="6" t="str">
        <f t="shared" si="2"/>
        <v/>
      </c>
      <c r="G27" s="79" t="str">
        <f>IF(AND(Include_study?="Yes",Sufficient_data="Yes",Moderator&lt;&gt;""),IF(Moderator_model="Fixed effect",Weightf/SUM(Weightf),Calculations!CA27/SUM(Calculations!CA:CA)),"")</f>
        <v/>
      </c>
      <c r="I27" s="2"/>
      <c r="J27" s="2"/>
      <c r="K27" s="2"/>
      <c r="L27" s="2"/>
      <c r="M27" s="2"/>
      <c r="N27" s="2"/>
      <c r="O27" s="2"/>
      <c r="P27" s="2"/>
    </row>
    <row r="28" spans="4:16" x14ac:dyDescent="0.2">
      <c r="D28" s="75" t="str">
        <f t="shared" si="0"/>
        <v/>
      </c>
      <c r="E28" s="6" t="str">
        <f t="shared" si="1"/>
        <v/>
      </c>
      <c r="F28" s="6" t="str">
        <f t="shared" si="2"/>
        <v/>
      </c>
      <c r="G28" s="79" t="str">
        <f>IF(AND(Include_study?="Yes",Sufficient_data="Yes",Moderator&lt;&gt;""),IF(Moderator_model="Fixed effect",Weightf/SUM(Weightf),Calculations!CA28/SUM(Calculations!CA:CA)),"")</f>
        <v/>
      </c>
      <c r="I28" s="7"/>
      <c r="J28" s="7" t="s">
        <v>114</v>
      </c>
      <c r="K28" s="7" t="s">
        <v>2</v>
      </c>
      <c r="L28" s="7" t="s">
        <v>63</v>
      </c>
      <c r="M28" s="7" t="s">
        <v>64</v>
      </c>
      <c r="N28" s="31" t="s">
        <v>115</v>
      </c>
      <c r="O28" s="7" t="s">
        <v>16</v>
      </c>
      <c r="P28" s="7" t="s">
        <v>116</v>
      </c>
    </row>
    <row r="29" spans="4:16" x14ac:dyDescent="0.2">
      <c r="D29" s="75" t="str">
        <f t="shared" si="0"/>
        <v/>
      </c>
      <c r="E29" s="6" t="str">
        <f t="shared" si="1"/>
        <v/>
      </c>
      <c r="F29" s="6" t="str">
        <f t="shared" si="2"/>
        <v/>
      </c>
      <c r="G29" s="79" t="str">
        <f>IF(AND(Include_study?="Yes",Sufficient_data="Yes",Moderator&lt;&gt;""),IF(Moderator_model="Fixed effect",Weightf/SUM(Weightf),Calculations!CA29/SUM(Calculations!CA:CA)),"")</f>
        <v/>
      </c>
      <c r="I29" s="6" t="s">
        <v>161</v>
      </c>
      <c r="J29" s="46">
        <f>IF(J30&lt;&gt;"",IF(Moderator_model="Fixed effect",SUMPRODUCT(Weightf,Effect_size)/SUM(Weightf)-'Moderator Analysis'!J30*SUMPRODUCT(Weightf,Moderator)/SUM(Weightf),SUMPRODUCT(Calculations!CA:CA,Effect_size)/SUM(Calculations!CA:CA)-'Moderator Analysis'!J30*SUMPRODUCT(Calculations!CA:CA,Moderator)/SUM(Calculations!CA:CA)),"")</f>
        <v>0.54597382189536781</v>
      </c>
      <c r="K29" s="46">
        <f>IF(J30&lt;&gt;"",IF(Moderator_model="Fixed effect",SQRT((SUM(Weightf)-SUMPRODUCT(Weightf,Moderator)^2/SUMPRODUCT(Weightf,Moderator,Moderator))^-1),SQRT((SUM(Calculations!CA:CA)-SUMPRODUCT(Calculations!CA:CA,Moderator)^2/SUMPRODUCT(Calculations!CA:CA,Moderator,Moderator))^-1)),"")</f>
        <v>0.37562568677574104</v>
      </c>
      <c r="L29" s="46">
        <f>IF(J30&lt;&gt;"",J29-K29*ABS(TINV((1-Moderator_confidence_level),Moderator_k-1)),"")</f>
        <v>-0.28077274044726819</v>
      </c>
      <c r="M29" s="46">
        <f>IF(J30&lt;&gt;"",J29+K29*ABS(TINV((1-Moderator_confidence_level),Moderator_k-1)),"")</f>
        <v>1.3727203842380038</v>
      </c>
      <c r="N29" s="46"/>
      <c r="O29" s="46">
        <f>IF(J30&lt;&gt;"",J29/K29,"")</f>
        <v>1.4535050214000123</v>
      </c>
      <c r="P29" s="32">
        <f>IF(J30&lt;&gt;"",2*(1-NORMSDIST(ABS(O29))),"")</f>
        <v>0.14608358651911257</v>
      </c>
    </row>
    <row r="30" spans="4:16" x14ac:dyDescent="0.2">
      <c r="D30" s="75" t="str">
        <f t="shared" si="0"/>
        <v/>
      </c>
      <c r="E30" s="6" t="str">
        <f t="shared" si="1"/>
        <v/>
      </c>
      <c r="F30" s="6" t="str">
        <f t="shared" si="2"/>
        <v/>
      </c>
      <c r="G30" s="79" t="str">
        <f>IF(AND(Include_study?="Yes",Sufficient_data="Yes",Moderator&lt;&gt;""),IF(Moderator_model="Fixed effect",Weightf/SUM(Weightf),Calculations!CA30/SUM(Calculations!CA:CA)),"")</f>
        <v/>
      </c>
      <c r="I30" s="6" t="s">
        <v>93</v>
      </c>
      <c r="J30" s="46">
        <f>IF(Calculations!CG3&lt;&gt;"",IF(Moderator_model="Fixed effect",(SUMPRODUCT(Weightf,Moderator,Effect_size)/SUM(Weightf)-SUMPRODUCT(Weightf,Moderator)/SUM(Weightf)*SUMPRODUCT(Weightf,Effect_size)/SUM(Weightf))/(SUMPRODUCT(Weightf,Moderator,Moderator)/SUM(Weightf)-(SUMPRODUCT(Weightf,Moderator)/SUM(Weightf))^2),(SUMPRODUCT(Calculations!CA:CA,Moderator,Effect_size)/SUM(Calculations!CA:CA)-SUMPRODUCT(Calculations!CA:CA,Moderator)/SUM(Calculations!CA:CA)*SUMPRODUCT(Calculations!CA:CA,Effect_size)/SUM(Calculations!CA:CA))/(SUMPRODUCT(Calculations!CA:CA,Moderator,Moderator)/SUM(Calculations!CA:CA)-(SUMPRODUCT(Calculations!CA:CA,Moderator)/SUM(Calculations!CA:CA))^2)),"")</f>
        <v>3.46192331063594E-2</v>
      </c>
      <c r="K30" s="46">
        <f>IF(J30&lt;&gt;"",IF(Moderator_model="Fixed effect",SQRT((SUMPRODUCT(Weightf,Moderator,Moderator)-SUMPRODUCT(Weightf,Moderator)^2/SUM(Weightf))^-1),SQRT((SUMPRODUCT(Calculations!CA:CA,Moderator,Moderator)-SUMPRODUCT(Calculations!CA:CA,Moderator)^2/SUM(Calculations!CA:CA))^-1)),"")</f>
        <v>2.1198353673544577E-2</v>
      </c>
      <c r="L30" s="46">
        <f>IF(J30&lt;&gt;"",J30-K30*ABS(TINV((1-Moderator_confidence_level),Moderator_k-1)),"")</f>
        <v>-1.203802874748628E-2</v>
      </c>
      <c r="M30" s="46">
        <f>IF(J30&lt;&gt;"",J30+K30*ABS(TINV((1-Moderator_confidence_level),Moderator_k-1)),"")</f>
        <v>8.1276494960205087E-2</v>
      </c>
      <c r="N30" s="46">
        <f>IF(J30&lt;&gt;"",IF(Moderator_model="Fixed effect",J30*SQRT(SUMPRODUCT(Weightf,Calculations!BX:BX,Calculations!BX:BX)/(((Moderator_k-1)/Moderator_k)*SUM(Weightf)))/SQRT(SUMPRODUCT(Weightf,Calculations!BW:BW,Calculations!BW:BW)/(((Moderator_k-1)/Moderator_k)*SUM(Weightf))),J30*SQRT(SUMPRODUCT(Weightr,Calculations!CC:CC,Calculations!CC:CC)/(((Moderator_k-1)/Moderator_k)*SUM(Weightr)))/SQRT(SUMPRODUCT(Weightr,Calculations!CB:CB,Calculations!CB:CB)/(((Moderator_k-1)/Moderator_k)*SUM(Weightr)))),"")</f>
        <v>8.5743546267622137E-2</v>
      </c>
      <c r="O30" s="46">
        <f>IF(J30&lt;&gt;"",J30/K30,"")</f>
        <v>1.6331095159320792</v>
      </c>
      <c r="P30" s="32">
        <f>IF(J30&lt;&gt;"",2*(1-NORMSDIST(ABS(O30))),"")</f>
        <v>0.10244596558503272</v>
      </c>
    </row>
    <row r="31" spans="4:16" x14ac:dyDescent="0.2">
      <c r="D31" s="75" t="str">
        <f t="shared" si="0"/>
        <v/>
      </c>
      <c r="E31" s="6" t="str">
        <f t="shared" si="1"/>
        <v/>
      </c>
      <c r="F31" s="6" t="str">
        <f t="shared" si="2"/>
        <v/>
      </c>
      <c r="G31" s="79" t="str">
        <f>IF(AND(Include_study?="Yes",Sufficient_data="Yes",Moderator&lt;&gt;""),IF(Moderator_model="Fixed effect",Weightf/SUM(Weightf),Calculations!CA31/SUM(Calculations!CA:CA)),"")</f>
        <v/>
      </c>
      <c r="I31" s="2"/>
      <c r="J31" s="41"/>
      <c r="K31" s="41"/>
      <c r="L31" s="41"/>
      <c r="M31" s="41"/>
      <c r="N31" s="41"/>
      <c r="O31" s="41"/>
      <c r="P31" s="41"/>
    </row>
    <row r="32" spans="4:16" x14ac:dyDescent="0.2">
      <c r="D32" s="75" t="str">
        <f t="shared" si="0"/>
        <v/>
      </c>
      <c r="E32" s="6" t="str">
        <f t="shared" si="1"/>
        <v/>
      </c>
      <c r="F32" s="6" t="str">
        <f t="shared" si="2"/>
        <v/>
      </c>
      <c r="G32" s="79" t="str">
        <f>IF(AND(Include_study?="Yes",Sufficient_data="Yes",Moderator&lt;&gt;""),IF(Moderator_model="Fixed effect",Weightf/SUM(Weightf),Calculations!CA32/SUM(Calculations!CA:CA)),"")</f>
        <v/>
      </c>
      <c r="I32" s="7" t="s">
        <v>248</v>
      </c>
      <c r="J32" s="7" t="str">
        <f>IF(Moderator_model="Fixed effect","Sum of squares (Q)","Sum of squares (Q*)")</f>
        <v>Sum of squares (Q)</v>
      </c>
      <c r="K32" s="7" t="s">
        <v>117</v>
      </c>
      <c r="L32" s="7" t="s">
        <v>250</v>
      </c>
      <c r="N32" s="42" t="s">
        <v>118</v>
      </c>
      <c r="O32" s="42" t="s">
        <v>119</v>
      </c>
      <c r="P32" s="42" t="s">
        <v>116</v>
      </c>
    </row>
    <row r="33" spans="4:16" x14ac:dyDescent="0.2">
      <c r="D33" s="75" t="str">
        <f t="shared" si="0"/>
        <v/>
      </c>
      <c r="E33" s="6" t="str">
        <f t="shared" si="1"/>
        <v/>
      </c>
      <c r="F33" s="6" t="str">
        <f t="shared" si="2"/>
        <v/>
      </c>
      <c r="G33" s="79" t="str">
        <f>IF(AND(Include_study?="Yes",Sufficient_data="Yes",Moderator&lt;&gt;""),IF(Moderator_model="Fixed effect",Weightf/SUM(Weightf),Calculations!CA33/SUM(Calculations!CA:CA)),"")</f>
        <v/>
      </c>
      <c r="I33" s="6" t="s">
        <v>120</v>
      </c>
      <c r="J33" s="46">
        <f>IF(J30&lt;&gt;"",J35-J34,"")</f>
        <v>2.6670466910277923</v>
      </c>
      <c r="K33" s="17">
        <f>IF(J30&lt;&gt;"",1,"")</f>
        <v>1</v>
      </c>
      <c r="L33" s="32">
        <f>CHIDIST(J33,K33)</f>
        <v>0.10244596558504036</v>
      </c>
      <c r="N33" s="46">
        <f>IF(J30&lt;&gt;"",J33/K33,"")</f>
        <v>2.6670466910277923</v>
      </c>
      <c r="O33" s="46">
        <f>IF(J30&lt;&gt;"",N33/N34,"")</f>
        <v>7.4064073051478621E-2</v>
      </c>
      <c r="P33" s="32">
        <f>IF(J30&lt;&gt;"",FDIST(ABS(O33),K33,K34),"")</f>
        <v>0.79104529647777966</v>
      </c>
    </row>
    <row r="34" spans="4:16" x14ac:dyDescent="0.2">
      <c r="D34" s="75" t="str">
        <f t="shared" ref="D34:D65" si="3">IF(AND(Sufficient_data="Yes",Include_study?="Yes"),Study_name,"")</f>
        <v/>
      </c>
      <c r="E34" s="6" t="str">
        <f t="shared" ref="E34:E65" si="4">IF(AND(Include_study?="Yes",Sufficient_data="Yes",Moderator&lt;&gt;""),Effect_size,"")</f>
        <v/>
      </c>
      <c r="F34" s="6" t="str">
        <f t="shared" ref="F34:F65" si="5">IF(AND(Include_study?="Yes",Sufficient_data="Yes",Moderator&lt;&gt;""),Moderator,"")</f>
        <v/>
      </c>
      <c r="G34" s="79" t="str">
        <f>IF(AND(Include_study?="Yes",Sufficient_data="Yes",Moderator&lt;&gt;""),IF(Moderator_model="Fixed effect",Weightf/SUM(Weightf),Calculations!CA34/SUM(Calculations!CA:CA)),"")</f>
        <v/>
      </c>
      <c r="I34" s="6" t="s">
        <v>121</v>
      </c>
      <c r="J34" s="46">
        <f>IF(J30&lt;&gt;"",IF(Moderator_model="Fixed effect",SUM(Calculations!BY:BY),SUM(Calculations!CD:CD)),"")</f>
        <v>360.09992174938145</v>
      </c>
      <c r="K34" s="17">
        <f>IF(J30&lt;&gt;"",Moderator_k-2,"")</f>
        <v>10</v>
      </c>
      <c r="L34" s="32">
        <f>CHIDIST(J34,K34)</f>
        <v>2.8599477656221537E-71</v>
      </c>
      <c r="N34" s="46">
        <f>IF(J30&lt;&gt;"",J34/K34,"")</f>
        <v>36.009992174938148</v>
      </c>
      <c r="O34" s="40"/>
      <c r="P34" s="40"/>
    </row>
    <row r="35" spans="4:16" x14ac:dyDescent="0.2">
      <c r="D35" s="75" t="str">
        <f t="shared" si="3"/>
        <v/>
      </c>
      <c r="E35" s="6" t="str">
        <f t="shared" si="4"/>
        <v/>
      </c>
      <c r="F35" s="6" t="str">
        <f t="shared" si="5"/>
        <v/>
      </c>
      <c r="G35" s="79" t="str">
        <f>IF(AND(Include_study?="Yes",Sufficient_data="Yes",Moderator&lt;&gt;""),IF(Moderator_model="Fixed effect",Weightf/SUM(Weightf),Calculations!CA35/SUM(Calculations!CA:CA)),"")</f>
        <v/>
      </c>
      <c r="I35" s="6" t="s">
        <v>122</v>
      </c>
      <c r="J35" s="46">
        <f>IF(J30&lt;&gt;"",IF(Moderator_model="Fixed effect",SUMPRODUCT(Weightf,Calculations!BW:BW,Calculations!BW:BW),SUMPRODUCT(Calculations!CA:CA,Calculations!CB:CB,Calculations!CB:CB)),"")</f>
        <v>362.76696844040924</v>
      </c>
      <c r="K35" s="17">
        <f>IF(J30&lt;&gt;"",Moderator_k-1,"")</f>
        <v>11</v>
      </c>
      <c r="L35" s="32">
        <f>CHIDIST(J35,K35)</f>
        <v>4.8065721689853963E-71</v>
      </c>
      <c r="N35" s="40"/>
      <c r="O35" s="40"/>
      <c r="P35" s="40"/>
    </row>
    <row r="36" spans="4:16" x14ac:dyDescent="0.2">
      <c r="D36" s="75" t="str">
        <f t="shared" si="3"/>
        <v/>
      </c>
      <c r="E36" s="6" t="str">
        <f t="shared" si="4"/>
        <v/>
      </c>
      <c r="F36" s="6" t="str">
        <f t="shared" si="5"/>
        <v/>
      </c>
      <c r="G36" s="79" t="str">
        <f>IF(AND(Include_study?="Yes",Sufficient_data="Yes",Moderator&lt;&gt;""),IF(Moderator_model="Fixed effect",Weightf/SUM(Weightf),Calculations!CA36/SUM(Calculations!CA:CA)),"")</f>
        <v/>
      </c>
      <c r="I36" s="2"/>
      <c r="J36" s="41"/>
      <c r="K36" s="41"/>
      <c r="L36" s="41"/>
      <c r="M36" s="41"/>
      <c r="N36" s="41"/>
      <c r="O36" s="41"/>
      <c r="P36" s="41"/>
    </row>
    <row r="37" spans="4:16" x14ac:dyDescent="0.2">
      <c r="D37" s="75" t="str">
        <f t="shared" si="3"/>
        <v/>
      </c>
      <c r="E37" s="6" t="str">
        <f t="shared" si="4"/>
        <v/>
      </c>
      <c r="F37" s="6" t="str">
        <f t="shared" si="5"/>
        <v/>
      </c>
      <c r="G37" s="79" t="str">
        <f>IF(AND(Include_study?="Yes",Sufficient_data="Yes",Moderator&lt;&gt;""),IF(Moderator_model="Fixed effect",Weightf/SUM(Weightf),Calculations!CA37/SUM(Calculations!CA:CA)),"")</f>
        <v/>
      </c>
      <c r="I37" s="6" t="s">
        <v>72</v>
      </c>
      <c r="J37" s="46">
        <f>IF(J30&lt;&gt;"",IF(Moderator_model="Fixed effect",SUMPRODUCT(E:E,Weightf)/SUM(Weightf),SUMPRODUCT(E:E,Calculations!CA:CA)/SUM(Calculations!CA:CA)),"")</f>
        <v>1.1520646311851481</v>
      </c>
      <c r="K37" s="41"/>
      <c r="L37" s="41"/>
      <c r="M37" s="41"/>
      <c r="N37" s="41"/>
      <c r="O37" s="41"/>
      <c r="P37" s="41"/>
    </row>
    <row r="38" spans="4:16" ht="14.25" x14ac:dyDescent="0.2">
      <c r="D38" s="75" t="str">
        <f t="shared" si="3"/>
        <v/>
      </c>
      <c r="E38" s="6" t="str">
        <f t="shared" si="4"/>
        <v/>
      </c>
      <c r="F38" s="6" t="str">
        <f t="shared" si="5"/>
        <v/>
      </c>
      <c r="G38" s="79" t="str">
        <f>IF(AND(Include_study?="Yes",Sufficient_data="Yes",Moderator&lt;&gt;""),IF(Moderator_model="Fixed effect",Weightf/SUM(Weightf),Calculations!CA38/SUM(Calculations!CA:CA)),"")</f>
        <v/>
      </c>
      <c r="I38" s="6" t="s">
        <v>202</v>
      </c>
      <c r="J38" s="46">
        <f>IF(J30&lt;&gt;"",Calculations!CG7,"")</f>
        <v>1.4458337119862641</v>
      </c>
      <c r="K38" s="41"/>
      <c r="L38" s="41"/>
      <c r="M38" s="41"/>
      <c r="N38" s="41"/>
      <c r="O38" s="2"/>
      <c r="P38" s="41"/>
    </row>
    <row r="39" spans="4:16" ht="14.25" x14ac:dyDescent="0.2">
      <c r="D39" s="75" t="str">
        <f t="shared" si="3"/>
        <v/>
      </c>
      <c r="E39" s="6" t="str">
        <f t="shared" si="4"/>
        <v/>
      </c>
      <c r="F39" s="6" t="str">
        <f t="shared" si="5"/>
        <v/>
      </c>
      <c r="G39" s="79" t="str">
        <f>IF(AND(Include_study?="Yes",Sufficient_data="Yes",Moderator&lt;&gt;""),IF(Moderator_model="Fixed effect",Weightf/SUM(Weightf),Calculations!CA39/SUM(Calculations!CA:CA)),"")</f>
        <v/>
      </c>
      <c r="I39" s="6" t="s">
        <v>55</v>
      </c>
      <c r="J39" s="11">
        <f>J33/J35</f>
        <v>7.3519557265476366E-3</v>
      </c>
      <c r="K39" s="41"/>
      <c r="L39" s="41"/>
      <c r="M39" s="41"/>
      <c r="N39" s="41"/>
      <c r="O39" s="41"/>
      <c r="P39" s="41"/>
    </row>
    <row r="40" spans="4:16" x14ac:dyDescent="0.2">
      <c r="D40" s="75" t="str">
        <f t="shared" si="3"/>
        <v/>
      </c>
      <c r="E40" s="6" t="str">
        <f t="shared" si="4"/>
        <v/>
      </c>
      <c r="F40" s="6" t="str">
        <f t="shared" si="5"/>
        <v/>
      </c>
      <c r="G40" s="79" t="str">
        <f>IF(AND(Include_study?="Yes",Sufficient_data="Yes",Moderator&lt;&gt;""),IF(Moderator_model="Fixed effect",Weightf/SUM(Weightf),Calculations!CA40/SUM(Calculations!CA:CA)),"")</f>
        <v/>
      </c>
      <c r="I40" s="2"/>
      <c r="J40" s="2"/>
      <c r="K40" s="2"/>
      <c r="L40" s="2"/>
      <c r="M40" s="2"/>
      <c r="N40" s="2"/>
      <c r="O40" s="2"/>
      <c r="P40" s="2"/>
    </row>
    <row r="41" spans="4:16" x14ac:dyDescent="0.2">
      <c r="D41" s="75" t="str">
        <f t="shared" si="3"/>
        <v/>
      </c>
      <c r="E41" s="6" t="str">
        <f t="shared" si="4"/>
        <v/>
      </c>
      <c r="F41" s="6" t="str">
        <f t="shared" si="5"/>
        <v/>
      </c>
      <c r="G41" s="79" t="str">
        <f>IF(AND(Include_study?="Yes",Sufficient_data="Yes",Moderator&lt;&gt;""),IF(Moderator_model="Fixed effect",Weightf/SUM(Weightf),Calculations!CA41/SUM(Calculations!CA:CA)),"")</f>
        <v/>
      </c>
      <c r="I41" s="2"/>
      <c r="J41" s="2"/>
      <c r="K41" s="2"/>
      <c r="L41" s="2"/>
      <c r="M41" s="2"/>
      <c r="N41" s="2"/>
      <c r="O41" s="2"/>
      <c r="P41" s="2"/>
    </row>
    <row r="42" spans="4:16" x14ac:dyDescent="0.2">
      <c r="D42" s="75" t="str">
        <f t="shared" si="3"/>
        <v/>
      </c>
      <c r="E42" s="6" t="str">
        <f t="shared" si="4"/>
        <v/>
      </c>
      <c r="F42" s="6" t="str">
        <f t="shared" si="5"/>
        <v/>
      </c>
      <c r="G42" s="79" t="str">
        <f>IF(AND(Include_study?="Yes",Sufficient_data="Yes",Moderator&lt;&gt;""),IF(Moderator_model="Fixed effect",Weightf/SUM(Weightf),Calculations!CA42/SUM(Calculations!CA:CA)),"")</f>
        <v/>
      </c>
      <c r="I42" s="2"/>
      <c r="J42" s="2"/>
      <c r="K42" s="2"/>
      <c r="L42" s="2"/>
      <c r="M42" s="2"/>
      <c r="N42" s="2"/>
      <c r="O42" s="2"/>
      <c r="P42" s="2"/>
    </row>
    <row r="43" spans="4:16" x14ac:dyDescent="0.2">
      <c r="D43" s="75" t="str">
        <f t="shared" si="3"/>
        <v/>
      </c>
      <c r="E43" s="6" t="str">
        <f t="shared" si="4"/>
        <v/>
      </c>
      <c r="F43" s="6" t="str">
        <f t="shared" si="5"/>
        <v/>
      </c>
      <c r="G43" s="79" t="str">
        <f>IF(AND(Include_study?="Yes",Sufficient_data="Yes",Moderator&lt;&gt;""),IF(Moderator_model="Fixed effect",Weightf/SUM(Weightf),Calculations!CA43/SUM(Calculations!CA:CA)),"")</f>
        <v/>
      </c>
      <c r="I43" s="2"/>
      <c r="J43" s="2"/>
      <c r="K43" s="2"/>
      <c r="L43" s="2"/>
      <c r="M43" s="2"/>
      <c r="N43" s="2"/>
      <c r="O43" s="2"/>
      <c r="P43" s="2"/>
    </row>
    <row r="44" spans="4:16" x14ac:dyDescent="0.2">
      <c r="D44" s="75" t="str">
        <f t="shared" si="3"/>
        <v/>
      </c>
      <c r="E44" s="6" t="str">
        <f t="shared" si="4"/>
        <v/>
      </c>
      <c r="F44" s="6" t="str">
        <f t="shared" si="5"/>
        <v/>
      </c>
      <c r="G44" s="79" t="str">
        <f>IF(AND(Include_study?="Yes",Sufficient_data="Yes",Moderator&lt;&gt;""),IF(Moderator_model="Fixed effect",Weightf/SUM(Weightf),Calculations!CA44/SUM(Calculations!CA:CA)),"")</f>
        <v/>
      </c>
      <c r="I44" s="2"/>
      <c r="J44" s="2"/>
      <c r="K44" s="2"/>
      <c r="L44" s="2"/>
      <c r="M44" s="2"/>
      <c r="N44" s="2"/>
      <c r="O44" s="2"/>
      <c r="P44" s="2"/>
    </row>
    <row r="45" spans="4:16" x14ac:dyDescent="0.2">
      <c r="D45" s="75" t="str">
        <f t="shared" si="3"/>
        <v/>
      </c>
      <c r="E45" s="6" t="str">
        <f t="shared" si="4"/>
        <v/>
      </c>
      <c r="F45" s="6" t="str">
        <f t="shared" si="5"/>
        <v/>
      </c>
      <c r="G45" s="79" t="str">
        <f>IF(AND(Include_study?="Yes",Sufficient_data="Yes",Moderator&lt;&gt;""),IF(Moderator_model="Fixed effect",Weightf/SUM(Weightf),Calculations!CA45/SUM(Calculations!CA:CA)),"")</f>
        <v/>
      </c>
      <c r="I45" s="2"/>
      <c r="J45" s="2"/>
      <c r="K45" s="2"/>
      <c r="L45" s="2"/>
      <c r="M45" s="2"/>
      <c r="N45" s="2"/>
      <c r="O45" s="2"/>
      <c r="P45" s="2"/>
    </row>
    <row r="46" spans="4:16" x14ac:dyDescent="0.2">
      <c r="D46" s="75" t="str">
        <f t="shared" si="3"/>
        <v/>
      </c>
      <c r="E46" s="6" t="str">
        <f t="shared" si="4"/>
        <v/>
      </c>
      <c r="F46" s="6" t="str">
        <f t="shared" si="5"/>
        <v/>
      </c>
      <c r="G46" s="79" t="str">
        <f>IF(AND(Include_study?="Yes",Sufficient_data="Yes",Moderator&lt;&gt;""),IF(Moderator_model="Fixed effect",Weightf/SUM(Weightf),Calculations!CA46/SUM(Calculations!CA:CA)),"")</f>
        <v/>
      </c>
      <c r="I46" s="2"/>
      <c r="J46" s="2"/>
      <c r="K46" s="2"/>
      <c r="L46" s="2"/>
      <c r="M46" s="2"/>
      <c r="N46" s="2"/>
      <c r="O46" s="2"/>
      <c r="P46" s="2"/>
    </row>
    <row r="47" spans="4:16" x14ac:dyDescent="0.2">
      <c r="D47" s="75" t="str">
        <f t="shared" si="3"/>
        <v/>
      </c>
      <c r="E47" s="6" t="str">
        <f t="shared" si="4"/>
        <v/>
      </c>
      <c r="F47" s="6" t="str">
        <f t="shared" si="5"/>
        <v/>
      </c>
      <c r="G47" s="79" t="str">
        <f>IF(AND(Include_study?="Yes",Sufficient_data="Yes",Moderator&lt;&gt;""),IF(Moderator_model="Fixed effect",Weightf/SUM(Weightf),Calculations!CA47/SUM(Calculations!CA:CA)),"")</f>
        <v/>
      </c>
      <c r="I47" s="2"/>
      <c r="J47" s="2"/>
      <c r="K47" s="2"/>
      <c r="L47" s="2"/>
      <c r="M47" s="2"/>
      <c r="N47" s="2"/>
      <c r="O47" s="2"/>
      <c r="P47" s="2"/>
    </row>
    <row r="48" spans="4:16" x14ac:dyDescent="0.2">
      <c r="D48" s="75" t="str">
        <f t="shared" si="3"/>
        <v/>
      </c>
      <c r="E48" s="6" t="str">
        <f t="shared" si="4"/>
        <v/>
      </c>
      <c r="F48" s="6" t="str">
        <f t="shared" si="5"/>
        <v/>
      </c>
      <c r="G48" s="79" t="str">
        <f>IF(AND(Include_study?="Yes",Sufficient_data="Yes",Moderator&lt;&gt;""),IF(Moderator_model="Fixed effect",Weightf/SUM(Weightf),Calculations!CA48/SUM(Calculations!CA:CA)),"")</f>
        <v/>
      </c>
      <c r="I48" s="2"/>
      <c r="J48" s="2"/>
      <c r="K48" s="2"/>
      <c r="L48" s="2"/>
      <c r="M48" s="2"/>
      <c r="N48" s="2"/>
      <c r="O48" s="2"/>
      <c r="P48" s="2"/>
    </row>
    <row r="49" spans="4:16" x14ac:dyDescent="0.2">
      <c r="D49" s="75" t="str">
        <f t="shared" si="3"/>
        <v/>
      </c>
      <c r="E49" s="6" t="str">
        <f t="shared" si="4"/>
        <v/>
      </c>
      <c r="F49" s="6" t="str">
        <f t="shared" si="5"/>
        <v/>
      </c>
      <c r="G49" s="79" t="str">
        <f>IF(AND(Include_study?="Yes",Sufficient_data="Yes",Moderator&lt;&gt;""),IF(Moderator_model="Fixed effect",Weightf/SUM(Weightf),Calculations!CA49/SUM(Calculations!CA:CA)),"")</f>
        <v/>
      </c>
      <c r="I49" s="2"/>
      <c r="J49" s="2"/>
      <c r="K49" s="2"/>
      <c r="L49" s="2"/>
      <c r="M49" s="2"/>
      <c r="N49" s="2"/>
      <c r="O49" s="2"/>
      <c r="P49" s="2"/>
    </row>
    <row r="50" spans="4:16" x14ac:dyDescent="0.2">
      <c r="D50" s="75" t="str">
        <f t="shared" si="3"/>
        <v/>
      </c>
      <c r="E50" s="6" t="str">
        <f t="shared" si="4"/>
        <v/>
      </c>
      <c r="F50" s="6" t="str">
        <f t="shared" si="5"/>
        <v/>
      </c>
      <c r="G50" s="79" t="str">
        <f>IF(AND(Include_study?="Yes",Sufficient_data="Yes",Moderator&lt;&gt;""),IF(Moderator_model="Fixed effect",Weightf/SUM(Weightf),Calculations!CA50/SUM(Calculations!CA:CA)),"")</f>
        <v/>
      </c>
      <c r="I50" s="2"/>
      <c r="J50" s="2"/>
      <c r="K50" s="2"/>
      <c r="L50" s="2"/>
      <c r="M50" s="2"/>
      <c r="N50" s="2"/>
      <c r="O50" s="2"/>
      <c r="P50" s="2"/>
    </row>
    <row r="51" spans="4:16" x14ac:dyDescent="0.2">
      <c r="D51" s="75" t="str">
        <f t="shared" si="3"/>
        <v/>
      </c>
      <c r="E51" s="6" t="str">
        <f t="shared" si="4"/>
        <v/>
      </c>
      <c r="F51" s="6" t="str">
        <f t="shared" si="5"/>
        <v/>
      </c>
      <c r="G51" s="79" t="str">
        <f>IF(AND(Include_study?="Yes",Sufficient_data="Yes",Moderator&lt;&gt;""),IF(Moderator_model="Fixed effect",Weightf/SUM(Weightf),Calculations!CA51/SUM(Calculations!CA:CA)),"")</f>
        <v/>
      </c>
      <c r="I51" s="2"/>
      <c r="J51" s="2"/>
      <c r="K51" s="2"/>
      <c r="L51" s="2"/>
      <c r="M51" s="2"/>
      <c r="N51" s="2"/>
      <c r="O51" s="2"/>
      <c r="P51" s="2"/>
    </row>
    <row r="52" spans="4:16" x14ac:dyDescent="0.2">
      <c r="D52" s="75" t="str">
        <f t="shared" si="3"/>
        <v/>
      </c>
      <c r="E52" s="6" t="str">
        <f t="shared" si="4"/>
        <v/>
      </c>
      <c r="F52" s="6" t="str">
        <f t="shared" si="5"/>
        <v/>
      </c>
      <c r="G52" s="79" t="str">
        <f>IF(AND(Include_study?="Yes",Sufficient_data="Yes",Moderator&lt;&gt;""),IF(Moderator_model="Fixed effect",Weightf/SUM(Weightf),Calculations!CA52/SUM(Calculations!CA:CA)),"")</f>
        <v/>
      </c>
      <c r="I52" s="2"/>
      <c r="J52" s="2"/>
      <c r="K52" s="2"/>
      <c r="L52" s="2"/>
      <c r="M52" s="2"/>
      <c r="N52" s="2"/>
      <c r="O52" s="2"/>
      <c r="P52" s="2"/>
    </row>
    <row r="53" spans="4:16" x14ac:dyDescent="0.2">
      <c r="D53" s="75" t="str">
        <f t="shared" si="3"/>
        <v/>
      </c>
      <c r="E53" s="6" t="str">
        <f t="shared" si="4"/>
        <v/>
      </c>
      <c r="F53" s="6" t="str">
        <f t="shared" si="5"/>
        <v/>
      </c>
      <c r="G53" s="79" t="str">
        <f>IF(AND(Include_study?="Yes",Sufficient_data="Yes",Moderator&lt;&gt;""),IF(Moderator_model="Fixed effect",Weightf/SUM(Weightf),Calculations!CA53/SUM(Calculations!CA:CA)),"")</f>
        <v/>
      </c>
      <c r="I53" s="2"/>
      <c r="J53" s="2"/>
      <c r="K53" s="2"/>
      <c r="L53" s="2"/>
      <c r="M53" s="2"/>
      <c r="N53" s="2"/>
      <c r="O53" s="2"/>
      <c r="P53" s="2"/>
    </row>
    <row r="54" spans="4:16" x14ac:dyDescent="0.2">
      <c r="D54" s="75" t="str">
        <f t="shared" si="3"/>
        <v/>
      </c>
      <c r="E54" s="6" t="str">
        <f t="shared" si="4"/>
        <v/>
      </c>
      <c r="F54" s="6" t="str">
        <f t="shared" si="5"/>
        <v/>
      </c>
      <c r="G54" s="79" t="str">
        <f>IF(AND(Include_study?="Yes",Sufficient_data="Yes",Moderator&lt;&gt;""),IF(Moderator_model="Fixed effect",Weightf/SUM(Weightf),Calculations!CA54/SUM(Calculations!CA:CA)),"")</f>
        <v/>
      </c>
      <c r="I54" s="2"/>
      <c r="J54" s="2"/>
      <c r="K54" s="2"/>
      <c r="L54" s="2"/>
      <c r="M54" s="2"/>
      <c r="N54" s="2"/>
      <c r="O54" s="2"/>
      <c r="P54" s="2"/>
    </row>
    <row r="55" spans="4:16" x14ac:dyDescent="0.2">
      <c r="D55" s="75" t="str">
        <f t="shared" si="3"/>
        <v/>
      </c>
      <c r="E55" s="6" t="str">
        <f t="shared" si="4"/>
        <v/>
      </c>
      <c r="F55" s="6" t="str">
        <f t="shared" si="5"/>
        <v/>
      </c>
      <c r="G55" s="79" t="str">
        <f>IF(AND(Include_study?="Yes",Sufficient_data="Yes",Moderator&lt;&gt;""),IF(Moderator_model="Fixed effect",Weightf/SUM(Weightf),Calculations!CA55/SUM(Calculations!CA:CA)),"")</f>
        <v/>
      </c>
      <c r="I55" s="2"/>
      <c r="J55" s="2"/>
      <c r="K55" s="2"/>
      <c r="L55" s="2"/>
      <c r="M55" s="2"/>
      <c r="N55" s="2"/>
      <c r="O55" s="2"/>
      <c r="P55" s="2"/>
    </row>
    <row r="56" spans="4:16" x14ac:dyDescent="0.2">
      <c r="D56" s="75" t="str">
        <f t="shared" si="3"/>
        <v/>
      </c>
      <c r="E56" s="6" t="str">
        <f t="shared" si="4"/>
        <v/>
      </c>
      <c r="F56" s="6" t="str">
        <f t="shared" si="5"/>
        <v/>
      </c>
      <c r="G56" s="79" t="str">
        <f>IF(AND(Include_study?="Yes",Sufficient_data="Yes",Moderator&lt;&gt;""),IF(Moderator_model="Fixed effect",Weightf/SUM(Weightf),Calculations!CA56/SUM(Calculations!CA:CA)),"")</f>
        <v/>
      </c>
      <c r="I56" s="2"/>
      <c r="J56" s="2"/>
      <c r="K56" s="2"/>
      <c r="L56" s="2"/>
      <c r="M56" s="2"/>
      <c r="N56" s="2"/>
      <c r="O56" s="2"/>
      <c r="P56" s="2"/>
    </row>
    <row r="57" spans="4:16" x14ac:dyDescent="0.2">
      <c r="D57" s="75" t="str">
        <f t="shared" si="3"/>
        <v/>
      </c>
      <c r="E57" s="6" t="str">
        <f t="shared" si="4"/>
        <v/>
      </c>
      <c r="F57" s="6" t="str">
        <f t="shared" si="5"/>
        <v/>
      </c>
      <c r="G57" s="79" t="str">
        <f>IF(AND(Include_study?="Yes",Sufficient_data="Yes",Moderator&lt;&gt;""),IF(Moderator_model="Fixed effect",Weightf/SUM(Weightf),Calculations!CA57/SUM(Calculations!CA:CA)),"")</f>
        <v/>
      </c>
      <c r="I57" s="2"/>
      <c r="J57" s="2"/>
      <c r="K57" s="2"/>
      <c r="L57" s="2"/>
      <c r="M57" s="2"/>
      <c r="N57" s="2"/>
      <c r="O57" s="2"/>
      <c r="P57" s="2"/>
    </row>
    <row r="58" spans="4:16" x14ac:dyDescent="0.2">
      <c r="D58" s="75" t="str">
        <f t="shared" si="3"/>
        <v/>
      </c>
      <c r="E58" s="6" t="str">
        <f t="shared" si="4"/>
        <v/>
      </c>
      <c r="F58" s="6" t="str">
        <f t="shared" si="5"/>
        <v/>
      </c>
      <c r="G58" s="79" t="str">
        <f>IF(AND(Include_study?="Yes",Sufficient_data="Yes",Moderator&lt;&gt;""),IF(Moderator_model="Fixed effect",Weightf/SUM(Weightf),Calculations!CA58/SUM(Calculations!CA:CA)),"")</f>
        <v/>
      </c>
      <c r="I58" s="2"/>
      <c r="J58" s="2"/>
      <c r="K58" s="2"/>
      <c r="L58" s="2"/>
      <c r="M58" s="2"/>
      <c r="N58" s="2"/>
      <c r="O58" s="2"/>
      <c r="P58" s="2"/>
    </row>
    <row r="59" spans="4:16" x14ac:dyDescent="0.2">
      <c r="D59" s="75" t="str">
        <f t="shared" si="3"/>
        <v/>
      </c>
      <c r="E59" s="6" t="str">
        <f t="shared" si="4"/>
        <v/>
      </c>
      <c r="F59" s="6" t="str">
        <f t="shared" si="5"/>
        <v/>
      </c>
      <c r="G59" s="79" t="str">
        <f>IF(AND(Include_study?="Yes",Sufficient_data="Yes",Moderator&lt;&gt;""),IF(Moderator_model="Fixed effect",Weightf/SUM(Weightf),Calculations!CA59/SUM(Calculations!CA:CA)),"")</f>
        <v/>
      </c>
      <c r="I59" s="2"/>
      <c r="J59" s="2"/>
      <c r="K59" s="2"/>
      <c r="L59" s="2"/>
      <c r="M59" s="2"/>
      <c r="N59" s="2"/>
      <c r="O59" s="2"/>
      <c r="P59" s="2"/>
    </row>
    <row r="60" spans="4:16" x14ac:dyDescent="0.2">
      <c r="D60" s="75" t="str">
        <f t="shared" si="3"/>
        <v/>
      </c>
      <c r="E60" s="6" t="str">
        <f t="shared" si="4"/>
        <v/>
      </c>
      <c r="F60" s="6" t="str">
        <f t="shared" si="5"/>
        <v/>
      </c>
      <c r="G60" s="79" t="str">
        <f>IF(AND(Include_study?="Yes",Sufficient_data="Yes",Moderator&lt;&gt;""),IF(Moderator_model="Fixed effect",Weightf/SUM(Weightf),Calculations!CA60/SUM(Calculations!CA:CA)),"")</f>
        <v/>
      </c>
      <c r="I60" s="2"/>
      <c r="J60" s="2"/>
      <c r="K60" s="2"/>
      <c r="L60" s="2"/>
      <c r="M60" s="2"/>
      <c r="N60" s="2"/>
      <c r="O60" s="2"/>
      <c r="P60" s="2"/>
    </row>
    <row r="61" spans="4:16" x14ac:dyDescent="0.2">
      <c r="D61" s="75" t="str">
        <f t="shared" si="3"/>
        <v/>
      </c>
      <c r="E61" s="6" t="str">
        <f t="shared" si="4"/>
        <v/>
      </c>
      <c r="F61" s="6" t="str">
        <f t="shared" si="5"/>
        <v/>
      </c>
      <c r="G61" s="79" t="str">
        <f>IF(AND(Include_study?="Yes",Sufficient_data="Yes",Moderator&lt;&gt;""),IF(Moderator_model="Fixed effect",Weightf/SUM(Weightf),Calculations!CA61/SUM(Calculations!CA:CA)),"")</f>
        <v/>
      </c>
      <c r="I61" s="2"/>
      <c r="J61" s="2"/>
      <c r="K61" s="2"/>
      <c r="L61" s="2"/>
      <c r="M61" s="2"/>
      <c r="N61" s="2"/>
      <c r="O61" s="2"/>
      <c r="P61" s="2"/>
    </row>
    <row r="62" spans="4:16" x14ac:dyDescent="0.2">
      <c r="D62" s="75" t="str">
        <f t="shared" si="3"/>
        <v/>
      </c>
      <c r="E62" s="6" t="str">
        <f t="shared" si="4"/>
        <v/>
      </c>
      <c r="F62" s="6" t="str">
        <f t="shared" si="5"/>
        <v/>
      </c>
      <c r="G62" s="79" t="str">
        <f>IF(AND(Include_study?="Yes",Sufficient_data="Yes",Moderator&lt;&gt;""),IF(Moderator_model="Fixed effect",Weightf/SUM(Weightf),Calculations!CA62/SUM(Calculations!CA:CA)),"")</f>
        <v/>
      </c>
      <c r="I62" s="2"/>
      <c r="J62" s="2"/>
      <c r="K62" s="2"/>
      <c r="L62" s="2"/>
      <c r="M62" s="2"/>
      <c r="N62" s="2"/>
      <c r="O62" s="2"/>
      <c r="P62" s="2"/>
    </row>
    <row r="63" spans="4:16" x14ac:dyDescent="0.2">
      <c r="D63" s="75" t="str">
        <f t="shared" si="3"/>
        <v/>
      </c>
      <c r="E63" s="6" t="str">
        <f t="shared" si="4"/>
        <v/>
      </c>
      <c r="F63" s="6" t="str">
        <f t="shared" si="5"/>
        <v/>
      </c>
      <c r="G63" s="79" t="str">
        <f>IF(AND(Include_study?="Yes",Sufficient_data="Yes",Moderator&lt;&gt;""),IF(Moderator_model="Fixed effect",Weightf/SUM(Weightf),Calculations!CA63/SUM(Calculations!CA:CA)),"")</f>
        <v/>
      </c>
      <c r="I63" s="2"/>
      <c r="J63" s="2"/>
      <c r="K63" s="2"/>
      <c r="L63" s="2"/>
      <c r="M63" s="2"/>
      <c r="N63" s="2"/>
      <c r="O63" s="2"/>
      <c r="P63" s="2"/>
    </row>
    <row r="64" spans="4:16" x14ac:dyDescent="0.2">
      <c r="D64" s="75" t="str">
        <f t="shared" si="3"/>
        <v/>
      </c>
      <c r="E64" s="6" t="str">
        <f t="shared" si="4"/>
        <v/>
      </c>
      <c r="F64" s="6" t="str">
        <f t="shared" si="5"/>
        <v/>
      </c>
      <c r="G64" s="79" t="str">
        <f>IF(AND(Include_study?="Yes",Sufficient_data="Yes",Moderator&lt;&gt;""),IF(Moderator_model="Fixed effect",Weightf/SUM(Weightf),Calculations!CA64/SUM(Calculations!CA:CA)),"")</f>
        <v/>
      </c>
      <c r="I64" s="2"/>
      <c r="J64" s="2"/>
      <c r="K64" s="2"/>
      <c r="L64" s="2"/>
      <c r="M64" s="2"/>
      <c r="N64" s="2"/>
      <c r="O64" s="2"/>
      <c r="P64" s="2"/>
    </row>
    <row r="65" spans="4:16" x14ac:dyDescent="0.2">
      <c r="D65" s="75" t="str">
        <f t="shared" si="3"/>
        <v/>
      </c>
      <c r="E65" s="6" t="str">
        <f t="shared" si="4"/>
        <v/>
      </c>
      <c r="F65" s="6" t="str">
        <f t="shared" si="5"/>
        <v/>
      </c>
      <c r="G65" s="79" t="str">
        <f>IF(AND(Include_study?="Yes",Sufficient_data="Yes",Moderator&lt;&gt;""),IF(Moderator_model="Fixed effect",Weightf/SUM(Weightf),Calculations!CA65/SUM(Calculations!CA:CA)),"")</f>
        <v/>
      </c>
      <c r="I65" s="2"/>
      <c r="J65" s="2"/>
      <c r="K65" s="2"/>
      <c r="L65" s="2"/>
      <c r="M65" s="2"/>
      <c r="N65" s="2"/>
      <c r="O65" s="2"/>
      <c r="P65" s="2"/>
    </row>
    <row r="66" spans="4:16" x14ac:dyDescent="0.2">
      <c r="D66" s="75" t="str">
        <f t="shared" ref="D66:D97" si="6">IF(AND(Sufficient_data="Yes",Include_study?="Yes"),Study_name,"")</f>
        <v/>
      </c>
      <c r="E66" s="6" t="str">
        <f t="shared" ref="E66:E97" si="7">IF(AND(Include_study?="Yes",Sufficient_data="Yes",Moderator&lt;&gt;""),Effect_size,"")</f>
        <v/>
      </c>
      <c r="F66" s="6" t="str">
        <f t="shared" ref="F66:F97" si="8">IF(AND(Include_study?="Yes",Sufficient_data="Yes",Moderator&lt;&gt;""),Moderator,"")</f>
        <v/>
      </c>
      <c r="G66" s="79" t="str">
        <f>IF(AND(Include_study?="Yes",Sufficient_data="Yes",Moderator&lt;&gt;""),IF(Moderator_model="Fixed effect",Weightf/SUM(Weightf),Calculations!CA66/SUM(Calculations!CA:CA)),"")</f>
        <v/>
      </c>
      <c r="I66" s="2"/>
      <c r="J66" s="2"/>
      <c r="K66" s="2"/>
      <c r="L66" s="2"/>
      <c r="M66" s="2"/>
      <c r="N66" s="2"/>
      <c r="O66" s="2"/>
      <c r="P66" s="2"/>
    </row>
    <row r="67" spans="4:16" x14ac:dyDescent="0.2">
      <c r="D67" s="75" t="str">
        <f t="shared" si="6"/>
        <v/>
      </c>
      <c r="E67" s="6" t="str">
        <f t="shared" si="7"/>
        <v/>
      </c>
      <c r="F67" s="6" t="str">
        <f t="shared" si="8"/>
        <v/>
      </c>
      <c r="G67" s="79" t="str">
        <f>IF(AND(Include_study?="Yes",Sufficient_data="Yes",Moderator&lt;&gt;""),IF(Moderator_model="Fixed effect",Weightf/SUM(Weightf),Calculations!CA67/SUM(Calculations!CA:CA)),"")</f>
        <v/>
      </c>
      <c r="I67" s="2"/>
      <c r="J67" s="2"/>
      <c r="K67" s="2"/>
      <c r="L67" s="2"/>
      <c r="M67" s="2"/>
      <c r="N67" s="2"/>
      <c r="O67" s="2"/>
      <c r="P67" s="2"/>
    </row>
    <row r="68" spans="4:16" x14ac:dyDescent="0.2">
      <c r="D68" s="75" t="str">
        <f t="shared" si="6"/>
        <v/>
      </c>
      <c r="E68" s="6" t="str">
        <f t="shared" si="7"/>
        <v/>
      </c>
      <c r="F68" s="6" t="str">
        <f t="shared" si="8"/>
        <v/>
      </c>
      <c r="G68" s="79" t="str">
        <f>IF(AND(Include_study?="Yes",Sufficient_data="Yes",Moderator&lt;&gt;""),IF(Moderator_model="Fixed effect",Weightf/SUM(Weightf),Calculations!CA68/SUM(Calculations!CA:CA)),"")</f>
        <v/>
      </c>
      <c r="I68" s="2"/>
      <c r="J68" s="2"/>
      <c r="K68" s="2"/>
      <c r="L68" s="2"/>
      <c r="M68" s="2"/>
      <c r="N68" s="2"/>
      <c r="O68" s="2"/>
      <c r="P68" s="2"/>
    </row>
    <row r="69" spans="4:16" x14ac:dyDescent="0.2">
      <c r="D69" s="75" t="str">
        <f t="shared" si="6"/>
        <v/>
      </c>
      <c r="E69" s="6" t="str">
        <f t="shared" si="7"/>
        <v/>
      </c>
      <c r="F69" s="6" t="str">
        <f t="shared" si="8"/>
        <v/>
      </c>
      <c r="G69" s="79" t="str">
        <f>IF(AND(Include_study?="Yes",Sufficient_data="Yes",Moderator&lt;&gt;""),IF(Moderator_model="Fixed effect",Weightf/SUM(Weightf),Calculations!CA69/SUM(Calculations!CA:CA)),"")</f>
        <v/>
      </c>
      <c r="I69" s="2"/>
      <c r="J69" s="2"/>
      <c r="K69" s="2"/>
      <c r="L69" s="2"/>
      <c r="M69" s="2"/>
      <c r="N69" s="2"/>
      <c r="O69" s="2"/>
      <c r="P69" s="2"/>
    </row>
    <row r="70" spans="4:16" x14ac:dyDescent="0.2">
      <c r="D70" s="75" t="str">
        <f t="shared" si="6"/>
        <v/>
      </c>
      <c r="E70" s="6" t="str">
        <f t="shared" si="7"/>
        <v/>
      </c>
      <c r="F70" s="6" t="str">
        <f t="shared" si="8"/>
        <v/>
      </c>
      <c r="G70" s="79" t="str">
        <f>IF(AND(Include_study?="Yes",Sufficient_data="Yes",Moderator&lt;&gt;""),IF(Moderator_model="Fixed effect",Weightf/SUM(Weightf),Calculations!CA70/SUM(Calculations!CA:CA)),"")</f>
        <v/>
      </c>
      <c r="I70" s="2"/>
      <c r="J70" s="2"/>
      <c r="K70" s="2"/>
      <c r="L70" s="2"/>
      <c r="M70" s="2"/>
      <c r="N70" s="2"/>
      <c r="O70" s="2"/>
      <c r="P70" s="2"/>
    </row>
    <row r="71" spans="4:16" x14ac:dyDescent="0.2">
      <c r="D71" s="75" t="str">
        <f t="shared" si="6"/>
        <v/>
      </c>
      <c r="E71" s="6" t="str">
        <f t="shared" si="7"/>
        <v/>
      </c>
      <c r="F71" s="6" t="str">
        <f t="shared" si="8"/>
        <v/>
      </c>
      <c r="G71" s="79" t="str">
        <f>IF(AND(Include_study?="Yes",Sufficient_data="Yes",Moderator&lt;&gt;""),IF(Moderator_model="Fixed effect",Weightf/SUM(Weightf),Calculations!CA71/SUM(Calculations!CA:CA)),"")</f>
        <v/>
      </c>
      <c r="I71" s="2"/>
      <c r="J71" s="2"/>
      <c r="K71" s="2"/>
      <c r="L71" s="2"/>
      <c r="M71" s="2"/>
      <c r="N71" s="2"/>
      <c r="O71" s="2"/>
      <c r="P71" s="2"/>
    </row>
    <row r="72" spans="4:16" x14ac:dyDescent="0.2">
      <c r="D72" s="75" t="str">
        <f t="shared" si="6"/>
        <v/>
      </c>
      <c r="E72" s="6" t="str">
        <f t="shared" si="7"/>
        <v/>
      </c>
      <c r="F72" s="6" t="str">
        <f t="shared" si="8"/>
        <v/>
      </c>
      <c r="G72" s="79" t="str">
        <f>IF(AND(Include_study?="Yes",Sufficient_data="Yes",Moderator&lt;&gt;""),IF(Moderator_model="Fixed effect",Weightf/SUM(Weightf),Calculations!CA72/SUM(Calculations!CA:CA)),"")</f>
        <v/>
      </c>
      <c r="I72" s="2"/>
      <c r="J72" s="2"/>
      <c r="K72" s="2"/>
      <c r="L72" s="2"/>
      <c r="M72" s="2"/>
      <c r="N72" s="2"/>
      <c r="O72" s="2"/>
      <c r="P72" s="2"/>
    </row>
    <row r="73" spans="4:16" x14ac:dyDescent="0.2">
      <c r="D73" s="75" t="str">
        <f t="shared" si="6"/>
        <v/>
      </c>
      <c r="E73" s="6" t="str">
        <f t="shared" si="7"/>
        <v/>
      </c>
      <c r="F73" s="6" t="str">
        <f t="shared" si="8"/>
        <v/>
      </c>
      <c r="G73" s="79" t="str">
        <f>IF(AND(Include_study?="Yes",Sufficient_data="Yes",Moderator&lt;&gt;""),IF(Moderator_model="Fixed effect",Weightf/SUM(Weightf),Calculations!CA73/SUM(Calculations!CA:CA)),"")</f>
        <v/>
      </c>
      <c r="I73" s="2"/>
      <c r="J73" s="2"/>
      <c r="K73" s="2"/>
      <c r="L73" s="2"/>
      <c r="M73" s="2"/>
      <c r="N73" s="2"/>
      <c r="O73" s="2"/>
      <c r="P73" s="2"/>
    </row>
    <row r="74" spans="4:16" x14ac:dyDescent="0.2">
      <c r="D74" s="75" t="str">
        <f t="shared" si="6"/>
        <v/>
      </c>
      <c r="E74" s="6" t="str">
        <f t="shared" si="7"/>
        <v/>
      </c>
      <c r="F74" s="6" t="str">
        <f t="shared" si="8"/>
        <v/>
      </c>
      <c r="G74" s="79" t="str">
        <f>IF(AND(Include_study?="Yes",Sufficient_data="Yes",Moderator&lt;&gt;""),IF(Moderator_model="Fixed effect",Weightf/SUM(Weightf),Calculations!CA74/SUM(Calculations!CA:CA)),"")</f>
        <v/>
      </c>
      <c r="I74" s="2"/>
      <c r="J74" s="2"/>
      <c r="K74" s="2"/>
      <c r="L74" s="2"/>
      <c r="M74" s="2"/>
      <c r="N74" s="2"/>
      <c r="O74" s="2"/>
      <c r="P74" s="2"/>
    </row>
    <row r="75" spans="4:16" x14ac:dyDescent="0.2">
      <c r="D75" s="75" t="str">
        <f t="shared" si="6"/>
        <v/>
      </c>
      <c r="E75" s="6" t="str">
        <f t="shared" si="7"/>
        <v/>
      </c>
      <c r="F75" s="6" t="str">
        <f t="shared" si="8"/>
        <v/>
      </c>
      <c r="G75" s="79" t="str">
        <f>IF(AND(Include_study?="Yes",Sufficient_data="Yes",Moderator&lt;&gt;""),IF(Moderator_model="Fixed effect",Weightf/SUM(Weightf),Calculations!CA75/SUM(Calculations!CA:CA)),"")</f>
        <v/>
      </c>
      <c r="I75" s="2"/>
      <c r="J75" s="2"/>
      <c r="K75" s="2"/>
      <c r="L75" s="2"/>
      <c r="M75" s="2"/>
      <c r="N75" s="2"/>
      <c r="O75" s="2"/>
      <c r="P75" s="2"/>
    </row>
    <row r="76" spans="4:16" x14ac:dyDescent="0.2">
      <c r="D76" s="75" t="str">
        <f t="shared" si="6"/>
        <v/>
      </c>
      <c r="E76" s="6" t="str">
        <f t="shared" si="7"/>
        <v/>
      </c>
      <c r="F76" s="6" t="str">
        <f t="shared" si="8"/>
        <v/>
      </c>
      <c r="G76" s="79" t="str">
        <f>IF(AND(Include_study?="Yes",Sufficient_data="Yes",Moderator&lt;&gt;""),IF(Moderator_model="Fixed effect",Weightf/SUM(Weightf),Calculations!CA76/SUM(Calculations!CA:CA)),"")</f>
        <v/>
      </c>
      <c r="I76" s="2"/>
      <c r="J76" s="2"/>
      <c r="K76" s="2"/>
      <c r="L76" s="2"/>
      <c r="M76" s="2"/>
      <c r="N76" s="2"/>
      <c r="O76" s="2"/>
      <c r="P76" s="2"/>
    </row>
    <row r="77" spans="4:16" x14ac:dyDescent="0.2">
      <c r="D77" s="75" t="str">
        <f t="shared" si="6"/>
        <v/>
      </c>
      <c r="E77" s="6" t="str">
        <f t="shared" si="7"/>
        <v/>
      </c>
      <c r="F77" s="6" t="str">
        <f t="shared" si="8"/>
        <v/>
      </c>
      <c r="G77" s="79" t="str">
        <f>IF(AND(Include_study?="Yes",Sufficient_data="Yes",Moderator&lt;&gt;""),IF(Moderator_model="Fixed effect",Weightf/SUM(Weightf),Calculations!CA77/SUM(Calculations!CA:CA)),"")</f>
        <v/>
      </c>
      <c r="I77" s="2"/>
      <c r="J77" s="2"/>
      <c r="K77" s="2"/>
      <c r="L77" s="2"/>
      <c r="M77" s="2"/>
      <c r="N77" s="2"/>
      <c r="O77" s="2"/>
      <c r="P77" s="2"/>
    </row>
    <row r="78" spans="4:16" x14ac:dyDescent="0.2">
      <c r="D78" s="75" t="str">
        <f t="shared" si="6"/>
        <v/>
      </c>
      <c r="E78" s="6" t="str">
        <f t="shared" si="7"/>
        <v/>
      </c>
      <c r="F78" s="6" t="str">
        <f t="shared" si="8"/>
        <v/>
      </c>
      <c r="G78" s="79" t="str">
        <f>IF(AND(Include_study?="Yes",Sufficient_data="Yes",Moderator&lt;&gt;""),IF(Moderator_model="Fixed effect",Weightf/SUM(Weightf),Calculations!CA78/SUM(Calculations!CA:CA)),"")</f>
        <v/>
      </c>
      <c r="I78" s="2"/>
      <c r="J78" s="2"/>
      <c r="K78" s="2"/>
      <c r="L78" s="2"/>
      <c r="M78" s="2"/>
      <c r="N78" s="2"/>
      <c r="O78" s="2"/>
      <c r="P78" s="2"/>
    </row>
    <row r="79" spans="4:16" x14ac:dyDescent="0.2">
      <c r="D79" s="75" t="str">
        <f t="shared" si="6"/>
        <v/>
      </c>
      <c r="E79" s="6" t="str">
        <f t="shared" si="7"/>
        <v/>
      </c>
      <c r="F79" s="6" t="str">
        <f t="shared" si="8"/>
        <v/>
      </c>
      <c r="G79" s="79" t="str">
        <f>IF(AND(Include_study?="Yes",Sufficient_data="Yes",Moderator&lt;&gt;""),IF(Moderator_model="Fixed effect",Weightf/SUM(Weightf),Calculations!CA79/SUM(Calculations!CA:CA)),"")</f>
        <v/>
      </c>
      <c r="I79" s="2"/>
      <c r="J79" s="2"/>
      <c r="K79" s="2"/>
      <c r="L79" s="2"/>
      <c r="M79" s="2"/>
      <c r="N79" s="2"/>
      <c r="O79" s="2"/>
      <c r="P79" s="2"/>
    </row>
    <row r="80" spans="4:16" x14ac:dyDescent="0.2">
      <c r="D80" s="75" t="str">
        <f t="shared" si="6"/>
        <v/>
      </c>
      <c r="E80" s="6" t="str">
        <f t="shared" si="7"/>
        <v/>
      </c>
      <c r="F80" s="6" t="str">
        <f t="shared" si="8"/>
        <v/>
      </c>
      <c r="G80" s="79" t="str">
        <f>IF(AND(Include_study?="Yes",Sufficient_data="Yes",Moderator&lt;&gt;""),IF(Moderator_model="Fixed effect",Weightf/SUM(Weightf),Calculations!CA80/SUM(Calculations!CA:CA)),"")</f>
        <v/>
      </c>
      <c r="I80" s="2"/>
      <c r="J80" s="2"/>
      <c r="K80" s="2"/>
      <c r="L80" s="2"/>
      <c r="M80" s="2"/>
      <c r="N80" s="2"/>
      <c r="O80" s="2"/>
      <c r="P80" s="2"/>
    </row>
    <row r="81" spans="4:16" x14ac:dyDescent="0.2">
      <c r="D81" s="75" t="str">
        <f t="shared" si="6"/>
        <v/>
      </c>
      <c r="E81" s="6" t="str">
        <f t="shared" si="7"/>
        <v/>
      </c>
      <c r="F81" s="6" t="str">
        <f t="shared" si="8"/>
        <v/>
      </c>
      <c r="G81" s="79" t="str">
        <f>IF(AND(Include_study?="Yes",Sufficient_data="Yes",Moderator&lt;&gt;""),IF(Moderator_model="Fixed effect",Weightf/SUM(Weightf),Calculations!CA81/SUM(Calculations!CA:CA)),"")</f>
        <v/>
      </c>
      <c r="I81" s="2"/>
      <c r="J81" s="2"/>
      <c r="K81" s="2"/>
      <c r="L81" s="2"/>
      <c r="M81" s="2"/>
      <c r="N81" s="2"/>
      <c r="O81" s="2"/>
      <c r="P81" s="2"/>
    </row>
    <row r="82" spans="4:16" x14ac:dyDescent="0.2">
      <c r="D82" s="75" t="str">
        <f t="shared" si="6"/>
        <v/>
      </c>
      <c r="E82" s="6" t="str">
        <f t="shared" si="7"/>
        <v/>
      </c>
      <c r="F82" s="6" t="str">
        <f t="shared" si="8"/>
        <v/>
      </c>
      <c r="G82" s="79" t="str">
        <f>IF(AND(Include_study?="Yes",Sufficient_data="Yes",Moderator&lt;&gt;""),IF(Moderator_model="Fixed effect",Weightf/SUM(Weightf),Calculations!CA82/SUM(Calculations!CA:CA)),"")</f>
        <v/>
      </c>
      <c r="I82" s="2"/>
      <c r="J82" s="2"/>
      <c r="K82" s="2"/>
      <c r="L82" s="2"/>
      <c r="M82" s="2"/>
      <c r="N82" s="2"/>
      <c r="O82" s="2"/>
      <c r="P82" s="2"/>
    </row>
    <row r="83" spans="4:16" x14ac:dyDescent="0.2">
      <c r="D83" s="75" t="str">
        <f t="shared" si="6"/>
        <v/>
      </c>
      <c r="E83" s="6" t="str">
        <f t="shared" si="7"/>
        <v/>
      </c>
      <c r="F83" s="6" t="str">
        <f t="shared" si="8"/>
        <v/>
      </c>
      <c r="G83" s="79" t="str">
        <f>IF(AND(Include_study?="Yes",Sufficient_data="Yes",Moderator&lt;&gt;""),IF(Moderator_model="Fixed effect",Weightf/SUM(Weightf),Calculations!CA83/SUM(Calculations!CA:CA)),"")</f>
        <v/>
      </c>
      <c r="I83" s="2"/>
      <c r="J83" s="2"/>
      <c r="K83" s="2"/>
      <c r="L83" s="2"/>
      <c r="M83" s="2"/>
      <c r="N83" s="2"/>
      <c r="O83" s="2"/>
      <c r="P83" s="2"/>
    </row>
    <row r="84" spans="4:16" x14ac:dyDescent="0.2">
      <c r="D84" s="75" t="str">
        <f t="shared" si="6"/>
        <v/>
      </c>
      <c r="E84" s="6" t="str">
        <f t="shared" si="7"/>
        <v/>
      </c>
      <c r="F84" s="6" t="str">
        <f t="shared" si="8"/>
        <v/>
      </c>
      <c r="G84" s="79" t="str">
        <f>IF(AND(Include_study?="Yes",Sufficient_data="Yes",Moderator&lt;&gt;""),IF(Moderator_model="Fixed effect",Weightf/SUM(Weightf),Calculations!CA84/SUM(Calculations!CA:CA)),"")</f>
        <v/>
      </c>
      <c r="I84" s="2"/>
      <c r="J84" s="2"/>
      <c r="K84" s="2"/>
      <c r="L84" s="2"/>
      <c r="M84" s="2"/>
      <c r="N84" s="2"/>
      <c r="O84" s="2"/>
      <c r="P84" s="2"/>
    </row>
    <row r="85" spans="4:16" x14ac:dyDescent="0.2">
      <c r="D85" s="75" t="str">
        <f t="shared" si="6"/>
        <v/>
      </c>
      <c r="E85" s="6" t="str">
        <f t="shared" si="7"/>
        <v/>
      </c>
      <c r="F85" s="6" t="str">
        <f t="shared" si="8"/>
        <v/>
      </c>
      <c r="G85" s="79" t="str">
        <f>IF(AND(Include_study?="Yes",Sufficient_data="Yes",Moderator&lt;&gt;""),IF(Moderator_model="Fixed effect",Weightf/SUM(Weightf),Calculations!CA85/SUM(Calculations!CA:CA)),"")</f>
        <v/>
      </c>
      <c r="I85" s="2"/>
      <c r="J85" s="2"/>
      <c r="K85" s="2"/>
      <c r="L85" s="2"/>
      <c r="M85" s="2"/>
      <c r="N85" s="2"/>
      <c r="O85" s="2"/>
      <c r="P85" s="2"/>
    </row>
    <row r="86" spans="4:16" x14ac:dyDescent="0.2">
      <c r="D86" s="75" t="str">
        <f t="shared" si="6"/>
        <v/>
      </c>
      <c r="E86" s="6" t="str">
        <f t="shared" si="7"/>
        <v/>
      </c>
      <c r="F86" s="6" t="str">
        <f t="shared" si="8"/>
        <v/>
      </c>
      <c r="G86" s="79" t="str">
        <f>IF(AND(Include_study?="Yes",Sufficient_data="Yes",Moderator&lt;&gt;""),IF(Moderator_model="Fixed effect",Weightf/SUM(Weightf),Calculations!CA86/SUM(Calculations!CA:CA)),"")</f>
        <v/>
      </c>
      <c r="I86" s="2"/>
      <c r="J86" s="2"/>
      <c r="K86" s="2"/>
      <c r="L86" s="2"/>
      <c r="M86" s="2"/>
      <c r="N86" s="2"/>
      <c r="O86" s="2"/>
      <c r="P86" s="2"/>
    </row>
    <row r="87" spans="4:16" x14ac:dyDescent="0.2">
      <c r="D87" s="75" t="str">
        <f t="shared" si="6"/>
        <v/>
      </c>
      <c r="E87" s="6" t="str">
        <f t="shared" si="7"/>
        <v/>
      </c>
      <c r="F87" s="6" t="str">
        <f t="shared" si="8"/>
        <v/>
      </c>
      <c r="G87" s="79" t="str">
        <f>IF(AND(Include_study?="Yes",Sufficient_data="Yes",Moderator&lt;&gt;""),IF(Moderator_model="Fixed effect",Weightf/SUM(Weightf),Calculations!CA87/SUM(Calculations!CA:CA)),"")</f>
        <v/>
      </c>
      <c r="I87" s="2"/>
      <c r="J87" s="2"/>
      <c r="K87" s="2"/>
      <c r="L87" s="2"/>
      <c r="M87" s="2"/>
      <c r="N87" s="2"/>
      <c r="O87" s="2"/>
      <c r="P87" s="2"/>
    </row>
    <row r="88" spans="4:16" x14ac:dyDescent="0.2">
      <c r="D88" s="75" t="str">
        <f t="shared" si="6"/>
        <v/>
      </c>
      <c r="E88" s="6" t="str">
        <f t="shared" si="7"/>
        <v/>
      </c>
      <c r="F88" s="6" t="str">
        <f t="shared" si="8"/>
        <v/>
      </c>
      <c r="G88" s="79" t="str">
        <f>IF(AND(Include_study?="Yes",Sufficient_data="Yes",Moderator&lt;&gt;""),IF(Moderator_model="Fixed effect",Weightf/SUM(Weightf),Calculations!CA88/SUM(Calculations!CA:CA)),"")</f>
        <v/>
      </c>
      <c r="I88" s="2"/>
      <c r="J88" s="2"/>
      <c r="K88" s="2"/>
      <c r="L88" s="2"/>
      <c r="M88" s="2"/>
      <c r="N88" s="2"/>
      <c r="O88" s="2"/>
      <c r="P88" s="2"/>
    </row>
    <row r="89" spans="4:16" x14ac:dyDescent="0.2">
      <c r="D89" s="75" t="str">
        <f t="shared" si="6"/>
        <v/>
      </c>
      <c r="E89" s="6" t="str">
        <f t="shared" si="7"/>
        <v/>
      </c>
      <c r="F89" s="6" t="str">
        <f t="shared" si="8"/>
        <v/>
      </c>
      <c r="G89" s="79" t="str">
        <f>IF(AND(Include_study?="Yes",Sufficient_data="Yes",Moderator&lt;&gt;""),IF(Moderator_model="Fixed effect",Weightf/SUM(Weightf),Calculations!CA89/SUM(Calculations!CA:CA)),"")</f>
        <v/>
      </c>
      <c r="I89" s="2"/>
      <c r="J89" s="2"/>
      <c r="K89" s="2"/>
      <c r="L89" s="2"/>
      <c r="M89" s="2"/>
      <c r="N89" s="2"/>
      <c r="O89" s="2"/>
      <c r="P89" s="2"/>
    </row>
    <row r="90" spans="4:16" x14ac:dyDescent="0.2">
      <c r="D90" s="75" t="str">
        <f t="shared" si="6"/>
        <v/>
      </c>
      <c r="E90" s="6" t="str">
        <f t="shared" si="7"/>
        <v/>
      </c>
      <c r="F90" s="6" t="str">
        <f t="shared" si="8"/>
        <v/>
      </c>
      <c r="G90" s="79" t="str">
        <f>IF(AND(Include_study?="Yes",Sufficient_data="Yes",Moderator&lt;&gt;""),IF(Moderator_model="Fixed effect",Weightf/SUM(Weightf),Calculations!CA90/SUM(Calculations!CA:CA)),"")</f>
        <v/>
      </c>
      <c r="I90" s="2"/>
      <c r="J90" s="2"/>
      <c r="K90" s="2"/>
      <c r="L90" s="2"/>
      <c r="M90" s="2"/>
      <c r="N90" s="2"/>
      <c r="O90" s="2"/>
      <c r="P90" s="2"/>
    </row>
    <row r="91" spans="4:16" x14ac:dyDescent="0.2">
      <c r="D91" s="75" t="str">
        <f t="shared" si="6"/>
        <v/>
      </c>
      <c r="E91" s="6" t="str">
        <f t="shared" si="7"/>
        <v/>
      </c>
      <c r="F91" s="6" t="str">
        <f t="shared" si="8"/>
        <v/>
      </c>
      <c r="G91" s="79" t="str">
        <f>IF(AND(Include_study?="Yes",Sufficient_data="Yes",Moderator&lt;&gt;""),IF(Moderator_model="Fixed effect",Weightf/SUM(Weightf),Calculations!CA91/SUM(Calculations!CA:CA)),"")</f>
        <v/>
      </c>
      <c r="I91" s="2"/>
      <c r="J91" s="2"/>
      <c r="K91" s="2"/>
      <c r="L91" s="2"/>
      <c r="M91" s="2"/>
      <c r="N91" s="2"/>
      <c r="O91" s="2"/>
      <c r="P91" s="2"/>
    </row>
    <row r="92" spans="4:16" x14ac:dyDescent="0.2">
      <c r="D92" s="75" t="str">
        <f t="shared" si="6"/>
        <v/>
      </c>
      <c r="E92" s="6" t="str">
        <f t="shared" si="7"/>
        <v/>
      </c>
      <c r="F92" s="6" t="str">
        <f t="shared" si="8"/>
        <v/>
      </c>
      <c r="G92" s="79" t="str">
        <f>IF(AND(Include_study?="Yes",Sufficient_data="Yes",Moderator&lt;&gt;""),IF(Moderator_model="Fixed effect",Weightf/SUM(Weightf),Calculations!CA92/SUM(Calculations!CA:CA)),"")</f>
        <v/>
      </c>
      <c r="I92" s="2"/>
      <c r="J92" s="2"/>
      <c r="K92" s="2"/>
      <c r="L92" s="2"/>
      <c r="M92" s="2"/>
      <c r="N92" s="2"/>
      <c r="O92" s="2"/>
      <c r="P92" s="2"/>
    </row>
    <row r="93" spans="4:16" x14ac:dyDescent="0.2">
      <c r="D93" s="75" t="str">
        <f t="shared" si="6"/>
        <v/>
      </c>
      <c r="E93" s="6" t="str">
        <f t="shared" si="7"/>
        <v/>
      </c>
      <c r="F93" s="6" t="str">
        <f t="shared" si="8"/>
        <v/>
      </c>
      <c r="G93" s="79" t="str">
        <f>IF(AND(Include_study?="Yes",Sufficient_data="Yes",Moderator&lt;&gt;""),IF(Moderator_model="Fixed effect",Weightf/SUM(Weightf),Calculations!CA93/SUM(Calculations!CA:CA)),"")</f>
        <v/>
      </c>
      <c r="I93" s="2"/>
      <c r="J93" s="2"/>
      <c r="K93" s="2"/>
      <c r="L93" s="2"/>
      <c r="M93" s="2"/>
      <c r="N93" s="2"/>
      <c r="O93" s="2"/>
      <c r="P93" s="2"/>
    </row>
    <row r="94" spans="4:16" x14ac:dyDescent="0.2">
      <c r="D94" s="75" t="str">
        <f t="shared" si="6"/>
        <v/>
      </c>
      <c r="E94" s="6" t="str">
        <f t="shared" si="7"/>
        <v/>
      </c>
      <c r="F94" s="6" t="str">
        <f t="shared" si="8"/>
        <v/>
      </c>
      <c r="G94" s="79" t="str">
        <f>IF(AND(Include_study?="Yes",Sufficient_data="Yes",Moderator&lt;&gt;""),IF(Moderator_model="Fixed effect",Weightf/SUM(Weightf),Calculations!CA94/SUM(Calculations!CA:CA)),"")</f>
        <v/>
      </c>
      <c r="I94" s="2"/>
      <c r="J94" s="2"/>
      <c r="K94" s="2"/>
      <c r="L94" s="2"/>
      <c r="M94" s="2"/>
      <c r="N94" s="2"/>
      <c r="O94" s="2"/>
      <c r="P94" s="2"/>
    </row>
    <row r="95" spans="4:16" x14ac:dyDescent="0.2">
      <c r="D95" s="75" t="str">
        <f t="shared" si="6"/>
        <v/>
      </c>
      <c r="E95" s="6" t="str">
        <f t="shared" si="7"/>
        <v/>
      </c>
      <c r="F95" s="6" t="str">
        <f t="shared" si="8"/>
        <v/>
      </c>
      <c r="G95" s="79" t="str">
        <f>IF(AND(Include_study?="Yes",Sufficient_data="Yes",Moderator&lt;&gt;""),IF(Moderator_model="Fixed effect",Weightf/SUM(Weightf),Calculations!CA95/SUM(Calculations!CA:CA)),"")</f>
        <v/>
      </c>
      <c r="I95" s="2"/>
      <c r="J95" s="2"/>
      <c r="K95" s="2"/>
      <c r="L95" s="2"/>
      <c r="M95" s="2"/>
      <c r="N95" s="2"/>
      <c r="O95" s="2"/>
      <c r="P95" s="2"/>
    </row>
    <row r="96" spans="4:16" x14ac:dyDescent="0.2">
      <c r="D96" s="75" t="str">
        <f t="shared" si="6"/>
        <v/>
      </c>
      <c r="E96" s="6" t="str">
        <f t="shared" si="7"/>
        <v/>
      </c>
      <c r="F96" s="6" t="str">
        <f t="shared" si="8"/>
        <v/>
      </c>
      <c r="G96" s="79" t="str">
        <f>IF(AND(Include_study?="Yes",Sufficient_data="Yes",Moderator&lt;&gt;""),IF(Moderator_model="Fixed effect",Weightf/SUM(Weightf),Calculations!CA96/SUM(Calculations!CA:CA)),"")</f>
        <v/>
      </c>
      <c r="I96" s="2"/>
      <c r="J96" s="2"/>
      <c r="K96" s="2"/>
      <c r="L96" s="2"/>
      <c r="M96" s="2"/>
      <c r="N96" s="2"/>
      <c r="O96" s="2"/>
      <c r="P96" s="2"/>
    </row>
    <row r="97" spans="4:16" x14ac:dyDescent="0.2">
      <c r="D97" s="75" t="str">
        <f t="shared" si="6"/>
        <v/>
      </c>
      <c r="E97" s="6" t="str">
        <f t="shared" si="7"/>
        <v/>
      </c>
      <c r="F97" s="6" t="str">
        <f t="shared" si="8"/>
        <v/>
      </c>
      <c r="G97" s="79" t="str">
        <f>IF(AND(Include_study?="Yes",Sufficient_data="Yes",Moderator&lt;&gt;""),IF(Moderator_model="Fixed effect",Weightf/SUM(Weightf),Calculations!CA97/SUM(Calculations!CA:CA)),"")</f>
        <v/>
      </c>
      <c r="I97" s="2"/>
      <c r="J97" s="2"/>
      <c r="K97" s="2"/>
      <c r="L97" s="2"/>
      <c r="M97" s="2"/>
      <c r="N97" s="2"/>
      <c r="O97" s="2"/>
      <c r="P97" s="2"/>
    </row>
    <row r="98" spans="4:16" x14ac:dyDescent="0.2">
      <c r="D98" s="75" t="str">
        <f t="shared" ref="D98:D129" si="9">IF(AND(Sufficient_data="Yes",Include_study?="Yes"),Study_name,"")</f>
        <v/>
      </c>
      <c r="E98" s="6" t="str">
        <f t="shared" ref="E98:E129" si="10">IF(AND(Include_study?="Yes",Sufficient_data="Yes",Moderator&lt;&gt;""),Effect_size,"")</f>
        <v/>
      </c>
      <c r="F98" s="6" t="str">
        <f t="shared" ref="F98:F129" si="11">IF(AND(Include_study?="Yes",Sufficient_data="Yes",Moderator&lt;&gt;""),Moderator,"")</f>
        <v/>
      </c>
      <c r="G98" s="79" t="str">
        <f>IF(AND(Include_study?="Yes",Sufficient_data="Yes",Moderator&lt;&gt;""),IF(Moderator_model="Fixed effect",Weightf/SUM(Weightf),Calculations!CA98/SUM(Calculations!CA:CA)),"")</f>
        <v/>
      </c>
      <c r="I98" s="2"/>
      <c r="J98" s="2"/>
      <c r="K98" s="2"/>
      <c r="L98" s="2"/>
      <c r="M98" s="2"/>
      <c r="N98" s="2"/>
      <c r="O98" s="2"/>
      <c r="P98" s="2"/>
    </row>
    <row r="99" spans="4:16" x14ac:dyDescent="0.2">
      <c r="D99" s="75" t="str">
        <f t="shared" si="9"/>
        <v/>
      </c>
      <c r="E99" s="6" t="str">
        <f t="shared" si="10"/>
        <v/>
      </c>
      <c r="F99" s="6" t="str">
        <f t="shared" si="11"/>
        <v/>
      </c>
      <c r="G99" s="79" t="str">
        <f>IF(AND(Include_study?="Yes",Sufficient_data="Yes",Moderator&lt;&gt;""),IF(Moderator_model="Fixed effect",Weightf/SUM(Weightf),Calculations!CA99/SUM(Calculations!CA:CA)),"")</f>
        <v/>
      </c>
      <c r="I99" s="2"/>
      <c r="J99" s="2"/>
      <c r="K99" s="2"/>
      <c r="L99" s="2"/>
      <c r="M99" s="2"/>
      <c r="N99" s="2"/>
      <c r="O99" s="2"/>
      <c r="P99" s="2"/>
    </row>
    <row r="100" spans="4:16" x14ac:dyDescent="0.2">
      <c r="D100" s="75" t="str">
        <f t="shared" si="9"/>
        <v/>
      </c>
      <c r="E100" s="6" t="str">
        <f t="shared" si="10"/>
        <v/>
      </c>
      <c r="F100" s="6" t="str">
        <f t="shared" si="11"/>
        <v/>
      </c>
      <c r="G100" s="79" t="str">
        <f>IF(AND(Include_study?="Yes",Sufficient_data="Yes",Moderator&lt;&gt;""),IF(Moderator_model="Fixed effect",Weightf/SUM(Weightf),Calculations!CA100/SUM(Calculations!CA:CA)),"")</f>
        <v/>
      </c>
      <c r="I100" s="2"/>
      <c r="J100" s="2"/>
      <c r="K100" s="2"/>
      <c r="L100" s="2"/>
      <c r="M100" s="2"/>
      <c r="N100" s="2"/>
      <c r="O100" s="2"/>
      <c r="P100" s="2"/>
    </row>
    <row r="101" spans="4:16" x14ac:dyDescent="0.2">
      <c r="D101" s="75" t="str">
        <f t="shared" si="9"/>
        <v/>
      </c>
      <c r="E101" s="6" t="str">
        <f t="shared" si="10"/>
        <v/>
      </c>
      <c r="F101" s="6" t="str">
        <f t="shared" si="11"/>
        <v/>
      </c>
      <c r="G101" s="79" t="str">
        <f>IF(AND(Include_study?="Yes",Sufficient_data="Yes",Moderator&lt;&gt;""),IF(Moderator_model="Fixed effect",Weightf/SUM(Weightf),Calculations!CA101/SUM(Calculations!CA:CA)),"")</f>
        <v/>
      </c>
      <c r="I101" s="2"/>
      <c r="J101" s="2"/>
      <c r="K101" s="2"/>
      <c r="L101" s="2"/>
      <c r="M101" s="2"/>
      <c r="N101" s="2"/>
      <c r="O101" s="2"/>
      <c r="P101" s="2"/>
    </row>
    <row r="102" spans="4:16" x14ac:dyDescent="0.2">
      <c r="D102" s="75" t="str">
        <f t="shared" si="9"/>
        <v/>
      </c>
      <c r="E102" s="6" t="str">
        <f t="shared" si="10"/>
        <v/>
      </c>
      <c r="F102" s="6" t="str">
        <f t="shared" si="11"/>
        <v/>
      </c>
      <c r="G102" s="79" t="str">
        <f>IF(AND(Include_study?="Yes",Sufficient_data="Yes",Moderator&lt;&gt;""),IF(Moderator_model="Fixed effect",Weightf/SUM(Weightf),Calculations!CA102/SUM(Calculations!CA:CA)),"")</f>
        <v/>
      </c>
      <c r="I102" s="2"/>
      <c r="J102" s="2"/>
      <c r="K102" s="2"/>
      <c r="L102" s="2"/>
      <c r="M102" s="2"/>
      <c r="N102" s="2"/>
      <c r="O102" s="2"/>
      <c r="P102" s="2"/>
    </row>
    <row r="103" spans="4:16" x14ac:dyDescent="0.2">
      <c r="D103" s="75" t="str">
        <f t="shared" si="9"/>
        <v/>
      </c>
      <c r="E103" s="6" t="str">
        <f t="shared" si="10"/>
        <v/>
      </c>
      <c r="F103" s="6" t="str">
        <f t="shared" si="11"/>
        <v/>
      </c>
      <c r="G103" s="79" t="str">
        <f>IF(AND(Include_study?="Yes",Sufficient_data="Yes",Moderator&lt;&gt;""),IF(Moderator_model="Fixed effect",Weightf/SUM(Weightf),Calculations!CA103/SUM(Calculations!CA:CA)),"")</f>
        <v/>
      </c>
      <c r="I103" s="2"/>
      <c r="J103" s="2"/>
      <c r="K103" s="2"/>
      <c r="L103" s="2"/>
      <c r="M103" s="2"/>
      <c r="N103" s="2"/>
      <c r="O103" s="2"/>
      <c r="P103" s="2"/>
    </row>
    <row r="104" spans="4:16" x14ac:dyDescent="0.2">
      <c r="D104" s="75" t="str">
        <f t="shared" si="9"/>
        <v/>
      </c>
      <c r="E104" s="6" t="str">
        <f t="shared" si="10"/>
        <v/>
      </c>
      <c r="F104" s="6" t="str">
        <f t="shared" si="11"/>
        <v/>
      </c>
      <c r="G104" s="79" t="str">
        <f>IF(AND(Include_study?="Yes",Sufficient_data="Yes",Moderator&lt;&gt;""),IF(Moderator_model="Fixed effect",Weightf/SUM(Weightf),Calculations!CA104/SUM(Calculations!CA:CA)),"")</f>
        <v/>
      </c>
      <c r="I104" s="2"/>
      <c r="J104" s="2"/>
      <c r="K104" s="2"/>
      <c r="L104" s="2"/>
      <c r="M104" s="2"/>
      <c r="N104" s="2"/>
      <c r="O104" s="2"/>
      <c r="P104" s="2"/>
    </row>
    <row r="105" spans="4:16" x14ac:dyDescent="0.2">
      <c r="D105" s="75" t="str">
        <f t="shared" si="9"/>
        <v/>
      </c>
      <c r="E105" s="6" t="str">
        <f t="shared" si="10"/>
        <v/>
      </c>
      <c r="F105" s="6" t="str">
        <f t="shared" si="11"/>
        <v/>
      </c>
      <c r="G105" s="79" t="str">
        <f>IF(AND(Include_study?="Yes",Sufficient_data="Yes",Moderator&lt;&gt;""),IF(Moderator_model="Fixed effect",Weightf/SUM(Weightf),Calculations!CA105/SUM(Calculations!CA:CA)),"")</f>
        <v/>
      </c>
      <c r="I105" s="2"/>
      <c r="J105" s="2"/>
      <c r="K105" s="2"/>
      <c r="L105" s="2"/>
      <c r="M105" s="2"/>
      <c r="N105" s="2"/>
      <c r="O105" s="2"/>
      <c r="P105" s="2"/>
    </row>
    <row r="106" spans="4:16" x14ac:dyDescent="0.2">
      <c r="D106" s="75" t="str">
        <f t="shared" si="9"/>
        <v/>
      </c>
      <c r="E106" s="6" t="str">
        <f t="shared" si="10"/>
        <v/>
      </c>
      <c r="F106" s="6" t="str">
        <f t="shared" si="11"/>
        <v/>
      </c>
      <c r="G106" s="79" t="str">
        <f>IF(AND(Include_study?="Yes",Sufficient_data="Yes",Moderator&lt;&gt;""),IF(Moderator_model="Fixed effect",Weightf/SUM(Weightf),Calculations!CA106/SUM(Calculations!CA:CA)),"")</f>
        <v/>
      </c>
      <c r="I106" s="2"/>
      <c r="J106" s="2"/>
      <c r="K106" s="2"/>
      <c r="L106" s="2"/>
      <c r="M106" s="2"/>
      <c r="N106" s="2"/>
      <c r="O106" s="2"/>
      <c r="P106" s="2"/>
    </row>
    <row r="107" spans="4:16" x14ac:dyDescent="0.2">
      <c r="D107" s="75" t="str">
        <f t="shared" si="9"/>
        <v/>
      </c>
      <c r="E107" s="6" t="str">
        <f t="shared" si="10"/>
        <v/>
      </c>
      <c r="F107" s="6" t="str">
        <f t="shared" si="11"/>
        <v/>
      </c>
      <c r="G107" s="79" t="str">
        <f>IF(AND(Include_study?="Yes",Sufficient_data="Yes",Moderator&lt;&gt;""),IF(Moderator_model="Fixed effect",Weightf/SUM(Weightf),Calculations!CA107/SUM(Calculations!CA:CA)),"")</f>
        <v/>
      </c>
      <c r="I107" s="2"/>
      <c r="J107" s="2"/>
      <c r="K107" s="2"/>
      <c r="L107" s="2"/>
      <c r="M107" s="2"/>
      <c r="N107" s="2"/>
      <c r="O107" s="2"/>
      <c r="P107" s="2"/>
    </row>
    <row r="108" spans="4:16" x14ac:dyDescent="0.2">
      <c r="D108" s="75" t="str">
        <f t="shared" si="9"/>
        <v/>
      </c>
      <c r="E108" s="6" t="str">
        <f t="shared" si="10"/>
        <v/>
      </c>
      <c r="F108" s="6" t="str">
        <f t="shared" si="11"/>
        <v/>
      </c>
      <c r="G108" s="79" t="str">
        <f>IF(AND(Include_study?="Yes",Sufficient_data="Yes",Moderator&lt;&gt;""),IF(Moderator_model="Fixed effect",Weightf/SUM(Weightf),Calculations!CA108/SUM(Calculations!CA:CA)),"")</f>
        <v/>
      </c>
      <c r="I108" s="2"/>
      <c r="J108" s="2"/>
      <c r="K108" s="2"/>
      <c r="L108" s="2"/>
      <c r="M108" s="2"/>
      <c r="N108" s="2"/>
      <c r="O108" s="2"/>
      <c r="P108" s="2"/>
    </row>
    <row r="109" spans="4:16" x14ac:dyDescent="0.2">
      <c r="D109" s="75" t="str">
        <f t="shared" si="9"/>
        <v/>
      </c>
      <c r="E109" s="6" t="str">
        <f t="shared" si="10"/>
        <v/>
      </c>
      <c r="F109" s="6" t="str">
        <f t="shared" si="11"/>
        <v/>
      </c>
      <c r="G109" s="79" t="str">
        <f>IF(AND(Include_study?="Yes",Sufficient_data="Yes",Moderator&lt;&gt;""),IF(Moderator_model="Fixed effect",Weightf/SUM(Weightf),Calculations!CA109/SUM(Calculations!CA:CA)),"")</f>
        <v/>
      </c>
      <c r="I109" s="2"/>
      <c r="J109" s="2"/>
      <c r="K109" s="2"/>
      <c r="L109" s="2"/>
      <c r="M109" s="2"/>
      <c r="N109" s="2"/>
      <c r="O109" s="2"/>
      <c r="P109" s="2"/>
    </row>
    <row r="110" spans="4:16" x14ac:dyDescent="0.2">
      <c r="D110" s="75" t="str">
        <f t="shared" si="9"/>
        <v/>
      </c>
      <c r="E110" s="6" t="str">
        <f t="shared" si="10"/>
        <v/>
      </c>
      <c r="F110" s="6" t="str">
        <f t="shared" si="11"/>
        <v/>
      </c>
      <c r="G110" s="79" t="str">
        <f>IF(AND(Include_study?="Yes",Sufficient_data="Yes",Moderator&lt;&gt;""),IF(Moderator_model="Fixed effect",Weightf/SUM(Weightf),Calculations!CA110/SUM(Calculations!CA:CA)),"")</f>
        <v/>
      </c>
      <c r="I110" s="2"/>
      <c r="J110" s="2"/>
      <c r="K110" s="2"/>
      <c r="L110" s="2"/>
      <c r="M110" s="2"/>
      <c r="N110" s="2"/>
      <c r="O110" s="2"/>
      <c r="P110" s="2"/>
    </row>
    <row r="111" spans="4:16" x14ac:dyDescent="0.2">
      <c r="D111" s="75" t="str">
        <f t="shared" si="9"/>
        <v/>
      </c>
      <c r="E111" s="6" t="str">
        <f t="shared" si="10"/>
        <v/>
      </c>
      <c r="F111" s="6" t="str">
        <f t="shared" si="11"/>
        <v/>
      </c>
      <c r="G111" s="79" t="str">
        <f>IF(AND(Include_study?="Yes",Sufficient_data="Yes",Moderator&lt;&gt;""),IF(Moderator_model="Fixed effect",Weightf/SUM(Weightf),Calculations!CA111/SUM(Calculations!CA:CA)),"")</f>
        <v/>
      </c>
      <c r="I111" s="2"/>
      <c r="J111" s="2"/>
      <c r="K111" s="2"/>
      <c r="L111" s="2"/>
      <c r="M111" s="2"/>
      <c r="N111" s="2"/>
      <c r="O111" s="2"/>
      <c r="P111" s="2"/>
    </row>
    <row r="112" spans="4:16" x14ac:dyDescent="0.2">
      <c r="D112" s="75" t="str">
        <f t="shared" si="9"/>
        <v/>
      </c>
      <c r="E112" s="6" t="str">
        <f t="shared" si="10"/>
        <v/>
      </c>
      <c r="F112" s="6" t="str">
        <f t="shared" si="11"/>
        <v/>
      </c>
      <c r="G112" s="79" t="str">
        <f>IF(AND(Include_study?="Yes",Sufficient_data="Yes",Moderator&lt;&gt;""),IF(Moderator_model="Fixed effect",Weightf/SUM(Weightf),Calculations!CA112/SUM(Calculations!CA:CA)),"")</f>
        <v/>
      </c>
      <c r="I112" s="2"/>
      <c r="J112" s="2"/>
      <c r="K112" s="2"/>
      <c r="L112" s="2"/>
      <c r="M112" s="2"/>
      <c r="N112" s="2"/>
      <c r="O112" s="2"/>
      <c r="P112" s="2"/>
    </row>
    <row r="113" spans="4:16" x14ac:dyDescent="0.2">
      <c r="D113" s="75" t="str">
        <f t="shared" si="9"/>
        <v/>
      </c>
      <c r="E113" s="6" t="str">
        <f t="shared" si="10"/>
        <v/>
      </c>
      <c r="F113" s="6" t="str">
        <f t="shared" si="11"/>
        <v/>
      </c>
      <c r="G113" s="79" t="str">
        <f>IF(AND(Include_study?="Yes",Sufficient_data="Yes",Moderator&lt;&gt;""),IF(Moderator_model="Fixed effect",Weightf/SUM(Weightf),Calculations!CA113/SUM(Calculations!CA:CA)),"")</f>
        <v/>
      </c>
      <c r="I113" s="2"/>
      <c r="J113" s="2"/>
      <c r="K113" s="2"/>
      <c r="L113" s="2"/>
      <c r="M113" s="2"/>
      <c r="N113" s="2"/>
      <c r="O113" s="2"/>
      <c r="P113" s="2"/>
    </row>
    <row r="114" spans="4:16" x14ac:dyDescent="0.2">
      <c r="D114" s="75" t="str">
        <f t="shared" si="9"/>
        <v/>
      </c>
      <c r="E114" s="6" t="str">
        <f t="shared" si="10"/>
        <v/>
      </c>
      <c r="F114" s="6" t="str">
        <f t="shared" si="11"/>
        <v/>
      </c>
      <c r="G114" s="79" t="str">
        <f>IF(AND(Include_study?="Yes",Sufficient_data="Yes",Moderator&lt;&gt;""),IF(Moderator_model="Fixed effect",Weightf/SUM(Weightf),Calculations!CA114/SUM(Calculations!CA:CA)),"")</f>
        <v/>
      </c>
      <c r="I114" s="2"/>
      <c r="J114" s="2"/>
      <c r="K114" s="2"/>
      <c r="L114" s="2"/>
      <c r="M114" s="2"/>
      <c r="N114" s="2"/>
      <c r="O114" s="2"/>
      <c r="P114" s="2"/>
    </row>
    <row r="115" spans="4:16" x14ac:dyDescent="0.2">
      <c r="D115" s="75" t="str">
        <f t="shared" si="9"/>
        <v/>
      </c>
      <c r="E115" s="6" t="str">
        <f t="shared" si="10"/>
        <v/>
      </c>
      <c r="F115" s="6" t="str">
        <f t="shared" si="11"/>
        <v/>
      </c>
      <c r="G115" s="79" t="str">
        <f>IF(AND(Include_study?="Yes",Sufficient_data="Yes",Moderator&lt;&gt;""),IF(Moderator_model="Fixed effect",Weightf/SUM(Weightf),Calculations!CA115/SUM(Calculations!CA:CA)),"")</f>
        <v/>
      </c>
      <c r="I115" s="2"/>
      <c r="J115" s="2"/>
      <c r="K115" s="2"/>
      <c r="L115" s="2"/>
      <c r="M115" s="2"/>
      <c r="N115" s="2"/>
      <c r="O115" s="2"/>
      <c r="P115" s="2"/>
    </row>
    <row r="116" spans="4:16" x14ac:dyDescent="0.2">
      <c r="D116" s="75" t="str">
        <f t="shared" si="9"/>
        <v/>
      </c>
      <c r="E116" s="6" t="str">
        <f t="shared" si="10"/>
        <v/>
      </c>
      <c r="F116" s="6" t="str">
        <f t="shared" si="11"/>
        <v/>
      </c>
      <c r="G116" s="79" t="str">
        <f>IF(AND(Include_study?="Yes",Sufficient_data="Yes",Moderator&lt;&gt;""),IF(Moderator_model="Fixed effect",Weightf/SUM(Weightf),Calculations!CA116/SUM(Calculations!CA:CA)),"")</f>
        <v/>
      </c>
      <c r="I116" s="2"/>
      <c r="J116" s="2"/>
      <c r="K116" s="2"/>
      <c r="L116" s="2"/>
      <c r="M116" s="2"/>
      <c r="N116" s="2"/>
      <c r="O116" s="2"/>
      <c r="P116" s="2"/>
    </row>
    <row r="117" spans="4:16" x14ac:dyDescent="0.2">
      <c r="D117" s="75" t="str">
        <f t="shared" si="9"/>
        <v/>
      </c>
      <c r="E117" s="6" t="str">
        <f t="shared" si="10"/>
        <v/>
      </c>
      <c r="F117" s="6" t="str">
        <f t="shared" si="11"/>
        <v/>
      </c>
      <c r="G117" s="79" t="str">
        <f>IF(AND(Include_study?="Yes",Sufficient_data="Yes",Moderator&lt;&gt;""),IF(Moderator_model="Fixed effect",Weightf/SUM(Weightf),Calculations!CA117/SUM(Calculations!CA:CA)),"")</f>
        <v/>
      </c>
      <c r="I117" s="2"/>
      <c r="J117" s="2"/>
      <c r="K117" s="2"/>
      <c r="L117" s="2"/>
      <c r="M117" s="2"/>
      <c r="N117" s="2"/>
      <c r="O117" s="2"/>
      <c r="P117" s="2"/>
    </row>
    <row r="118" spans="4:16" x14ac:dyDescent="0.2">
      <c r="D118" s="75" t="str">
        <f t="shared" si="9"/>
        <v/>
      </c>
      <c r="E118" s="6" t="str">
        <f t="shared" si="10"/>
        <v/>
      </c>
      <c r="F118" s="6" t="str">
        <f t="shared" si="11"/>
        <v/>
      </c>
      <c r="G118" s="79" t="str">
        <f>IF(AND(Include_study?="Yes",Sufficient_data="Yes",Moderator&lt;&gt;""),IF(Moderator_model="Fixed effect",Weightf/SUM(Weightf),Calculations!CA118/SUM(Calculations!CA:CA)),"")</f>
        <v/>
      </c>
      <c r="I118" s="2"/>
      <c r="J118" s="2"/>
      <c r="K118" s="2"/>
      <c r="L118" s="2"/>
      <c r="M118" s="2"/>
      <c r="N118" s="2"/>
      <c r="O118" s="2"/>
      <c r="P118" s="2"/>
    </row>
    <row r="119" spans="4:16" x14ac:dyDescent="0.2">
      <c r="D119" s="75" t="str">
        <f t="shared" si="9"/>
        <v/>
      </c>
      <c r="E119" s="6" t="str">
        <f t="shared" si="10"/>
        <v/>
      </c>
      <c r="F119" s="6" t="str">
        <f t="shared" si="11"/>
        <v/>
      </c>
      <c r="G119" s="79" t="str">
        <f>IF(AND(Include_study?="Yes",Sufficient_data="Yes",Moderator&lt;&gt;""),IF(Moderator_model="Fixed effect",Weightf/SUM(Weightf),Calculations!CA119/SUM(Calculations!CA:CA)),"")</f>
        <v/>
      </c>
      <c r="I119" s="2"/>
      <c r="J119" s="2"/>
      <c r="K119" s="2"/>
      <c r="L119" s="2"/>
      <c r="M119" s="2"/>
      <c r="N119" s="2"/>
      <c r="O119" s="2"/>
      <c r="P119" s="2"/>
    </row>
    <row r="120" spans="4:16" x14ac:dyDescent="0.2">
      <c r="D120" s="75" t="str">
        <f t="shared" si="9"/>
        <v/>
      </c>
      <c r="E120" s="6" t="str">
        <f t="shared" si="10"/>
        <v/>
      </c>
      <c r="F120" s="6" t="str">
        <f t="shared" si="11"/>
        <v/>
      </c>
      <c r="G120" s="79" t="str">
        <f>IF(AND(Include_study?="Yes",Sufficient_data="Yes",Moderator&lt;&gt;""),IF(Moderator_model="Fixed effect",Weightf/SUM(Weightf),Calculations!CA120/SUM(Calculations!CA:CA)),"")</f>
        <v/>
      </c>
      <c r="I120" s="2"/>
      <c r="J120" s="2"/>
      <c r="K120" s="2"/>
      <c r="L120" s="2"/>
      <c r="M120" s="2"/>
      <c r="N120" s="2"/>
      <c r="O120" s="2"/>
      <c r="P120" s="2"/>
    </row>
    <row r="121" spans="4:16" x14ac:dyDescent="0.2">
      <c r="D121" s="75" t="str">
        <f t="shared" si="9"/>
        <v/>
      </c>
      <c r="E121" s="6" t="str">
        <f t="shared" si="10"/>
        <v/>
      </c>
      <c r="F121" s="6" t="str">
        <f t="shared" si="11"/>
        <v/>
      </c>
      <c r="G121" s="79" t="str">
        <f>IF(AND(Include_study?="Yes",Sufficient_data="Yes",Moderator&lt;&gt;""),IF(Moderator_model="Fixed effect",Weightf/SUM(Weightf),Calculations!CA121/SUM(Calculations!CA:CA)),"")</f>
        <v/>
      </c>
      <c r="I121" s="2"/>
      <c r="J121" s="2"/>
      <c r="K121" s="2"/>
      <c r="L121" s="2"/>
      <c r="M121" s="2"/>
      <c r="N121" s="2"/>
      <c r="O121" s="2"/>
      <c r="P121" s="2"/>
    </row>
    <row r="122" spans="4:16" x14ac:dyDescent="0.2">
      <c r="D122" s="75" t="str">
        <f t="shared" si="9"/>
        <v/>
      </c>
      <c r="E122" s="6" t="str">
        <f t="shared" si="10"/>
        <v/>
      </c>
      <c r="F122" s="6" t="str">
        <f t="shared" si="11"/>
        <v/>
      </c>
      <c r="G122" s="79" t="str">
        <f>IF(AND(Include_study?="Yes",Sufficient_data="Yes",Moderator&lt;&gt;""),IF(Moderator_model="Fixed effect",Weightf/SUM(Weightf),Calculations!CA122/SUM(Calculations!CA:CA)),"")</f>
        <v/>
      </c>
      <c r="I122" s="2"/>
      <c r="J122" s="2"/>
      <c r="K122" s="2"/>
      <c r="L122" s="2"/>
      <c r="M122" s="2"/>
      <c r="N122" s="2"/>
      <c r="O122" s="2"/>
      <c r="P122" s="2"/>
    </row>
    <row r="123" spans="4:16" x14ac:dyDescent="0.2">
      <c r="D123" s="75" t="str">
        <f t="shared" si="9"/>
        <v/>
      </c>
      <c r="E123" s="6" t="str">
        <f t="shared" si="10"/>
        <v/>
      </c>
      <c r="F123" s="6" t="str">
        <f t="shared" si="11"/>
        <v/>
      </c>
      <c r="G123" s="79" t="str">
        <f>IF(AND(Include_study?="Yes",Sufficient_data="Yes",Moderator&lt;&gt;""),IF(Moderator_model="Fixed effect",Weightf/SUM(Weightf),Calculations!CA123/SUM(Calculations!CA:CA)),"")</f>
        <v/>
      </c>
      <c r="I123" s="2"/>
      <c r="J123" s="2"/>
      <c r="K123" s="2"/>
      <c r="L123" s="2"/>
      <c r="M123" s="2"/>
      <c r="N123" s="2"/>
      <c r="O123" s="2"/>
      <c r="P123" s="2"/>
    </row>
    <row r="124" spans="4:16" x14ac:dyDescent="0.2">
      <c r="D124" s="75" t="str">
        <f t="shared" si="9"/>
        <v/>
      </c>
      <c r="E124" s="6" t="str">
        <f t="shared" si="10"/>
        <v/>
      </c>
      <c r="F124" s="6" t="str">
        <f t="shared" si="11"/>
        <v/>
      </c>
      <c r="G124" s="79" t="str">
        <f>IF(AND(Include_study?="Yes",Sufficient_data="Yes",Moderator&lt;&gt;""),IF(Moderator_model="Fixed effect",Weightf/SUM(Weightf),Calculations!CA124/SUM(Calculations!CA:CA)),"")</f>
        <v/>
      </c>
      <c r="I124" s="2"/>
      <c r="J124" s="2"/>
      <c r="K124" s="2"/>
      <c r="L124" s="2"/>
      <c r="M124" s="2"/>
      <c r="N124" s="2"/>
      <c r="O124" s="2"/>
      <c r="P124" s="2"/>
    </row>
    <row r="125" spans="4:16" x14ac:dyDescent="0.2">
      <c r="D125" s="75" t="str">
        <f t="shared" si="9"/>
        <v/>
      </c>
      <c r="E125" s="6" t="str">
        <f t="shared" si="10"/>
        <v/>
      </c>
      <c r="F125" s="6" t="str">
        <f t="shared" si="11"/>
        <v/>
      </c>
      <c r="G125" s="79" t="str">
        <f>IF(AND(Include_study?="Yes",Sufficient_data="Yes",Moderator&lt;&gt;""),IF(Moderator_model="Fixed effect",Weightf/SUM(Weightf),Calculations!CA125/SUM(Calculations!CA:CA)),"")</f>
        <v/>
      </c>
      <c r="I125" s="2"/>
      <c r="J125" s="2"/>
      <c r="K125" s="2"/>
      <c r="L125" s="2"/>
      <c r="M125" s="2"/>
      <c r="N125" s="2"/>
      <c r="O125" s="2"/>
      <c r="P125" s="2"/>
    </row>
    <row r="126" spans="4:16" x14ac:dyDescent="0.2">
      <c r="D126" s="75" t="str">
        <f t="shared" si="9"/>
        <v/>
      </c>
      <c r="E126" s="6" t="str">
        <f t="shared" si="10"/>
        <v/>
      </c>
      <c r="F126" s="6" t="str">
        <f t="shared" si="11"/>
        <v/>
      </c>
      <c r="G126" s="79" t="str">
        <f>IF(AND(Include_study?="Yes",Sufficient_data="Yes",Moderator&lt;&gt;""),IF(Moderator_model="Fixed effect",Weightf/SUM(Weightf),Calculations!CA126/SUM(Calculations!CA:CA)),"")</f>
        <v/>
      </c>
      <c r="I126" s="2"/>
      <c r="J126" s="2"/>
      <c r="K126" s="2"/>
      <c r="L126" s="2"/>
      <c r="M126" s="2"/>
      <c r="N126" s="2"/>
      <c r="O126" s="2"/>
      <c r="P126" s="2"/>
    </row>
    <row r="127" spans="4:16" x14ac:dyDescent="0.2">
      <c r="D127" s="75" t="str">
        <f t="shared" si="9"/>
        <v/>
      </c>
      <c r="E127" s="6" t="str">
        <f t="shared" si="10"/>
        <v/>
      </c>
      <c r="F127" s="6" t="str">
        <f t="shared" si="11"/>
        <v/>
      </c>
      <c r="G127" s="79" t="str">
        <f>IF(AND(Include_study?="Yes",Sufficient_data="Yes",Moderator&lt;&gt;""),IF(Moderator_model="Fixed effect",Weightf/SUM(Weightf),Calculations!CA127/SUM(Calculations!CA:CA)),"")</f>
        <v/>
      </c>
      <c r="I127" s="2"/>
      <c r="J127" s="2"/>
      <c r="K127" s="2"/>
      <c r="L127" s="2"/>
      <c r="M127" s="2"/>
      <c r="N127" s="2"/>
      <c r="O127" s="2"/>
      <c r="P127" s="2"/>
    </row>
    <row r="128" spans="4:16" x14ac:dyDescent="0.2">
      <c r="D128" s="75" t="str">
        <f t="shared" si="9"/>
        <v/>
      </c>
      <c r="E128" s="6" t="str">
        <f t="shared" si="10"/>
        <v/>
      </c>
      <c r="F128" s="6" t="str">
        <f t="shared" si="11"/>
        <v/>
      </c>
      <c r="G128" s="79" t="str">
        <f>IF(AND(Include_study?="Yes",Sufficient_data="Yes",Moderator&lt;&gt;""),IF(Moderator_model="Fixed effect",Weightf/SUM(Weightf),Calculations!CA128/SUM(Calculations!CA:CA)),"")</f>
        <v/>
      </c>
      <c r="I128" s="2"/>
      <c r="J128" s="2"/>
      <c r="K128" s="2"/>
      <c r="L128" s="2"/>
      <c r="M128" s="2"/>
      <c r="N128" s="2"/>
      <c r="O128" s="2"/>
      <c r="P128" s="2"/>
    </row>
    <row r="129" spans="4:16" x14ac:dyDescent="0.2">
      <c r="D129" s="75" t="str">
        <f t="shared" si="9"/>
        <v/>
      </c>
      <c r="E129" s="6" t="str">
        <f t="shared" si="10"/>
        <v/>
      </c>
      <c r="F129" s="6" t="str">
        <f t="shared" si="11"/>
        <v/>
      </c>
      <c r="G129" s="79" t="str">
        <f>IF(AND(Include_study?="Yes",Sufficient_data="Yes",Moderator&lt;&gt;""),IF(Moderator_model="Fixed effect",Weightf/SUM(Weightf),Calculations!CA129/SUM(Calculations!CA:CA)),"")</f>
        <v/>
      </c>
      <c r="I129" s="2"/>
      <c r="J129" s="2"/>
      <c r="K129" s="2"/>
      <c r="L129" s="2"/>
      <c r="M129" s="2"/>
      <c r="N129" s="2"/>
      <c r="O129" s="2"/>
      <c r="P129" s="2"/>
    </row>
    <row r="130" spans="4:16" x14ac:dyDescent="0.2">
      <c r="D130" s="75" t="str">
        <f t="shared" ref="D130:D161" si="12">IF(AND(Sufficient_data="Yes",Include_study?="Yes"),Study_name,"")</f>
        <v/>
      </c>
      <c r="E130" s="6" t="str">
        <f t="shared" ref="E130:E161" si="13">IF(AND(Include_study?="Yes",Sufficient_data="Yes",Moderator&lt;&gt;""),Effect_size,"")</f>
        <v/>
      </c>
      <c r="F130" s="6" t="str">
        <f t="shared" ref="F130:F161" si="14">IF(AND(Include_study?="Yes",Sufficient_data="Yes",Moderator&lt;&gt;""),Moderator,"")</f>
        <v/>
      </c>
      <c r="G130" s="79" t="str">
        <f>IF(AND(Include_study?="Yes",Sufficient_data="Yes",Moderator&lt;&gt;""),IF(Moderator_model="Fixed effect",Weightf/SUM(Weightf),Calculations!CA130/SUM(Calculations!CA:CA)),"")</f>
        <v/>
      </c>
      <c r="I130" s="2"/>
      <c r="J130" s="2"/>
      <c r="K130" s="2"/>
      <c r="L130" s="2"/>
      <c r="M130" s="2"/>
      <c r="N130" s="2"/>
      <c r="O130" s="2"/>
      <c r="P130" s="2"/>
    </row>
    <row r="131" spans="4:16" x14ac:dyDescent="0.2">
      <c r="D131" s="75" t="str">
        <f t="shared" si="12"/>
        <v/>
      </c>
      <c r="E131" s="6" t="str">
        <f t="shared" si="13"/>
        <v/>
      </c>
      <c r="F131" s="6" t="str">
        <f t="shared" si="14"/>
        <v/>
      </c>
      <c r="G131" s="79" t="str">
        <f>IF(AND(Include_study?="Yes",Sufficient_data="Yes",Moderator&lt;&gt;""),IF(Moderator_model="Fixed effect",Weightf/SUM(Weightf),Calculations!CA131/SUM(Calculations!CA:CA)),"")</f>
        <v/>
      </c>
      <c r="I131" s="2"/>
      <c r="J131" s="2"/>
      <c r="K131" s="2"/>
      <c r="L131" s="2"/>
      <c r="M131" s="2"/>
      <c r="N131" s="2"/>
      <c r="O131" s="2"/>
      <c r="P131" s="2"/>
    </row>
    <row r="132" spans="4:16" x14ac:dyDescent="0.2">
      <c r="D132" s="75" t="str">
        <f t="shared" si="12"/>
        <v/>
      </c>
      <c r="E132" s="6" t="str">
        <f t="shared" si="13"/>
        <v/>
      </c>
      <c r="F132" s="6" t="str">
        <f t="shared" si="14"/>
        <v/>
      </c>
      <c r="G132" s="79" t="str">
        <f>IF(AND(Include_study?="Yes",Sufficient_data="Yes",Moderator&lt;&gt;""),IF(Moderator_model="Fixed effect",Weightf/SUM(Weightf),Calculations!CA132/SUM(Calculations!CA:CA)),"")</f>
        <v/>
      </c>
      <c r="I132" s="2"/>
      <c r="J132" s="2"/>
      <c r="K132" s="2"/>
      <c r="L132" s="2"/>
      <c r="M132" s="2"/>
      <c r="N132" s="2"/>
      <c r="O132" s="2"/>
      <c r="P132" s="2"/>
    </row>
    <row r="133" spans="4:16" x14ac:dyDescent="0.2">
      <c r="D133" s="75" t="str">
        <f t="shared" si="12"/>
        <v/>
      </c>
      <c r="E133" s="6" t="str">
        <f t="shared" si="13"/>
        <v/>
      </c>
      <c r="F133" s="6" t="str">
        <f t="shared" si="14"/>
        <v/>
      </c>
      <c r="G133" s="79" t="str">
        <f>IF(AND(Include_study?="Yes",Sufficient_data="Yes",Moderator&lt;&gt;""),IF(Moderator_model="Fixed effect",Weightf/SUM(Weightf),Calculations!CA133/SUM(Calculations!CA:CA)),"")</f>
        <v/>
      </c>
      <c r="I133" s="2"/>
      <c r="J133" s="2"/>
      <c r="K133" s="2"/>
      <c r="L133" s="2"/>
      <c r="M133" s="2"/>
      <c r="N133" s="2"/>
      <c r="O133" s="2"/>
      <c r="P133" s="2"/>
    </row>
    <row r="134" spans="4:16" x14ac:dyDescent="0.2">
      <c r="D134" s="75" t="str">
        <f t="shared" si="12"/>
        <v/>
      </c>
      <c r="E134" s="6" t="str">
        <f t="shared" si="13"/>
        <v/>
      </c>
      <c r="F134" s="6" t="str">
        <f t="shared" si="14"/>
        <v/>
      </c>
      <c r="G134" s="79" t="str">
        <f>IF(AND(Include_study?="Yes",Sufficient_data="Yes",Moderator&lt;&gt;""),IF(Moderator_model="Fixed effect",Weightf/SUM(Weightf),Calculations!CA134/SUM(Calculations!CA:CA)),"")</f>
        <v/>
      </c>
      <c r="I134" s="2"/>
      <c r="J134" s="2"/>
      <c r="K134" s="2"/>
      <c r="L134" s="2"/>
      <c r="M134" s="2"/>
      <c r="N134" s="2"/>
      <c r="O134" s="2"/>
      <c r="P134" s="2"/>
    </row>
    <row r="135" spans="4:16" x14ac:dyDescent="0.2">
      <c r="D135" s="75" t="str">
        <f t="shared" si="12"/>
        <v/>
      </c>
      <c r="E135" s="6" t="str">
        <f t="shared" si="13"/>
        <v/>
      </c>
      <c r="F135" s="6" t="str">
        <f t="shared" si="14"/>
        <v/>
      </c>
      <c r="G135" s="79" t="str">
        <f>IF(AND(Include_study?="Yes",Sufficient_data="Yes",Moderator&lt;&gt;""),IF(Moderator_model="Fixed effect",Weightf/SUM(Weightf),Calculations!CA135/SUM(Calculations!CA:CA)),"")</f>
        <v/>
      </c>
      <c r="I135" s="2"/>
      <c r="J135" s="2"/>
      <c r="K135" s="2"/>
      <c r="L135" s="2"/>
      <c r="M135" s="2"/>
      <c r="N135" s="2"/>
      <c r="O135" s="2"/>
      <c r="P135" s="2"/>
    </row>
    <row r="136" spans="4:16" x14ac:dyDescent="0.2">
      <c r="D136" s="75" t="str">
        <f t="shared" si="12"/>
        <v/>
      </c>
      <c r="E136" s="6" t="str">
        <f t="shared" si="13"/>
        <v/>
      </c>
      <c r="F136" s="6" t="str">
        <f t="shared" si="14"/>
        <v/>
      </c>
      <c r="G136" s="79" t="str">
        <f>IF(AND(Include_study?="Yes",Sufficient_data="Yes",Moderator&lt;&gt;""),IF(Moderator_model="Fixed effect",Weightf/SUM(Weightf),Calculations!CA136/SUM(Calculations!CA:CA)),"")</f>
        <v/>
      </c>
      <c r="I136" s="2"/>
      <c r="J136" s="2"/>
      <c r="K136" s="2"/>
      <c r="L136" s="2"/>
      <c r="M136" s="2"/>
      <c r="N136" s="2"/>
      <c r="O136" s="2"/>
      <c r="P136" s="2"/>
    </row>
    <row r="137" spans="4:16" x14ac:dyDescent="0.2">
      <c r="D137" s="75" t="str">
        <f t="shared" si="12"/>
        <v/>
      </c>
      <c r="E137" s="6" t="str">
        <f t="shared" si="13"/>
        <v/>
      </c>
      <c r="F137" s="6" t="str">
        <f t="shared" si="14"/>
        <v/>
      </c>
      <c r="G137" s="79" t="str">
        <f>IF(AND(Include_study?="Yes",Sufficient_data="Yes",Moderator&lt;&gt;""),IF(Moderator_model="Fixed effect",Weightf/SUM(Weightf),Calculations!CA137/SUM(Calculations!CA:CA)),"")</f>
        <v/>
      </c>
      <c r="I137" s="2"/>
      <c r="J137" s="2"/>
      <c r="K137" s="2"/>
      <c r="L137" s="2"/>
      <c r="M137" s="2"/>
      <c r="N137" s="2"/>
      <c r="O137" s="2"/>
      <c r="P137" s="2"/>
    </row>
    <row r="138" spans="4:16" x14ac:dyDescent="0.2">
      <c r="D138" s="75" t="str">
        <f t="shared" si="12"/>
        <v/>
      </c>
      <c r="E138" s="6" t="str">
        <f t="shared" si="13"/>
        <v/>
      </c>
      <c r="F138" s="6" t="str">
        <f t="shared" si="14"/>
        <v/>
      </c>
      <c r="G138" s="79" t="str">
        <f>IF(AND(Include_study?="Yes",Sufficient_data="Yes",Moderator&lt;&gt;""),IF(Moderator_model="Fixed effect",Weightf/SUM(Weightf),Calculations!CA138/SUM(Calculations!CA:CA)),"")</f>
        <v/>
      </c>
      <c r="I138" s="2"/>
      <c r="J138" s="2"/>
      <c r="K138" s="2"/>
      <c r="L138" s="2"/>
      <c r="M138" s="2"/>
      <c r="N138" s="2"/>
      <c r="O138" s="2"/>
      <c r="P138" s="2"/>
    </row>
    <row r="139" spans="4:16" x14ac:dyDescent="0.2">
      <c r="D139" s="75" t="str">
        <f t="shared" si="12"/>
        <v/>
      </c>
      <c r="E139" s="6" t="str">
        <f t="shared" si="13"/>
        <v/>
      </c>
      <c r="F139" s="6" t="str">
        <f t="shared" si="14"/>
        <v/>
      </c>
      <c r="G139" s="79" t="str">
        <f>IF(AND(Include_study?="Yes",Sufficient_data="Yes",Moderator&lt;&gt;""),IF(Moderator_model="Fixed effect",Weightf/SUM(Weightf),Calculations!CA139/SUM(Calculations!CA:CA)),"")</f>
        <v/>
      </c>
      <c r="I139" s="2"/>
      <c r="J139" s="2"/>
      <c r="K139" s="2"/>
      <c r="L139" s="2"/>
      <c r="M139" s="2"/>
      <c r="N139" s="2"/>
      <c r="O139" s="2"/>
      <c r="P139" s="2"/>
    </row>
    <row r="140" spans="4:16" x14ac:dyDescent="0.2">
      <c r="D140" s="75" t="str">
        <f t="shared" si="12"/>
        <v/>
      </c>
      <c r="E140" s="6" t="str">
        <f t="shared" si="13"/>
        <v/>
      </c>
      <c r="F140" s="6" t="str">
        <f t="shared" si="14"/>
        <v/>
      </c>
      <c r="G140" s="79" t="str">
        <f>IF(AND(Include_study?="Yes",Sufficient_data="Yes",Moderator&lt;&gt;""),IF(Moderator_model="Fixed effect",Weightf/SUM(Weightf),Calculations!CA140/SUM(Calculations!CA:CA)),"")</f>
        <v/>
      </c>
      <c r="I140" s="2"/>
      <c r="J140" s="2"/>
      <c r="K140" s="2"/>
      <c r="L140" s="2"/>
      <c r="M140" s="2"/>
      <c r="N140" s="2"/>
      <c r="O140" s="2"/>
      <c r="P140" s="2"/>
    </row>
    <row r="141" spans="4:16" x14ac:dyDescent="0.2">
      <c r="D141" s="75" t="str">
        <f t="shared" si="12"/>
        <v/>
      </c>
      <c r="E141" s="6" t="str">
        <f t="shared" si="13"/>
        <v/>
      </c>
      <c r="F141" s="6" t="str">
        <f t="shared" si="14"/>
        <v/>
      </c>
      <c r="G141" s="79" t="str">
        <f>IF(AND(Include_study?="Yes",Sufficient_data="Yes",Moderator&lt;&gt;""),IF(Moderator_model="Fixed effect",Weightf/SUM(Weightf),Calculations!CA141/SUM(Calculations!CA:CA)),"")</f>
        <v/>
      </c>
      <c r="I141" s="2"/>
      <c r="J141" s="2"/>
      <c r="K141" s="2"/>
      <c r="L141" s="2"/>
      <c r="M141" s="2"/>
      <c r="N141" s="2"/>
      <c r="O141" s="2"/>
      <c r="P141" s="2"/>
    </row>
    <row r="142" spans="4:16" x14ac:dyDescent="0.2">
      <c r="D142" s="75" t="str">
        <f t="shared" si="12"/>
        <v/>
      </c>
      <c r="E142" s="6" t="str">
        <f t="shared" si="13"/>
        <v/>
      </c>
      <c r="F142" s="6" t="str">
        <f t="shared" si="14"/>
        <v/>
      </c>
      <c r="G142" s="79" t="str">
        <f>IF(AND(Include_study?="Yes",Sufficient_data="Yes",Moderator&lt;&gt;""),IF(Moderator_model="Fixed effect",Weightf/SUM(Weightf),Calculations!CA142/SUM(Calculations!CA:CA)),"")</f>
        <v/>
      </c>
      <c r="I142" s="2"/>
      <c r="J142" s="2"/>
      <c r="K142" s="2"/>
      <c r="L142" s="2"/>
      <c r="M142" s="2"/>
      <c r="N142" s="2"/>
      <c r="O142" s="2"/>
      <c r="P142" s="2"/>
    </row>
    <row r="143" spans="4:16" x14ac:dyDescent="0.2">
      <c r="D143" s="75" t="str">
        <f t="shared" si="12"/>
        <v/>
      </c>
      <c r="E143" s="6" t="str">
        <f t="shared" si="13"/>
        <v/>
      </c>
      <c r="F143" s="6" t="str">
        <f t="shared" si="14"/>
        <v/>
      </c>
      <c r="G143" s="79" t="str">
        <f>IF(AND(Include_study?="Yes",Sufficient_data="Yes",Moderator&lt;&gt;""),IF(Moderator_model="Fixed effect",Weightf/SUM(Weightf),Calculations!CA143/SUM(Calculations!CA:CA)),"")</f>
        <v/>
      </c>
      <c r="I143" s="2"/>
      <c r="J143" s="2"/>
      <c r="K143" s="2"/>
      <c r="L143" s="2"/>
      <c r="M143" s="2"/>
      <c r="N143" s="2"/>
      <c r="O143" s="2"/>
      <c r="P143" s="2"/>
    </row>
    <row r="144" spans="4:16" x14ac:dyDescent="0.2">
      <c r="D144" s="75" t="str">
        <f t="shared" si="12"/>
        <v/>
      </c>
      <c r="E144" s="6" t="str">
        <f t="shared" si="13"/>
        <v/>
      </c>
      <c r="F144" s="6" t="str">
        <f t="shared" si="14"/>
        <v/>
      </c>
      <c r="G144" s="79" t="str">
        <f>IF(AND(Include_study?="Yes",Sufficient_data="Yes",Moderator&lt;&gt;""),IF(Moderator_model="Fixed effect",Weightf/SUM(Weightf),Calculations!CA144/SUM(Calculations!CA:CA)),"")</f>
        <v/>
      </c>
      <c r="I144" s="2"/>
      <c r="J144" s="2"/>
      <c r="K144" s="2"/>
      <c r="L144" s="2"/>
      <c r="M144" s="2"/>
      <c r="N144" s="2"/>
      <c r="O144" s="2"/>
      <c r="P144" s="2"/>
    </row>
    <row r="145" spans="4:16" x14ac:dyDescent="0.2">
      <c r="D145" s="75" t="str">
        <f t="shared" si="12"/>
        <v/>
      </c>
      <c r="E145" s="6" t="str">
        <f t="shared" si="13"/>
        <v/>
      </c>
      <c r="F145" s="6" t="str">
        <f t="shared" si="14"/>
        <v/>
      </c>
      <c r="G145" s="79" t="str">
        <f>IF(AND(Include_study?="Yes",Sufficient_data="Yes",Moderator&lt;&gt;""),IF(Moderator_model="Fixed effect",Weightf/SUM(Weightf),Calculations!CA145/SUM(Calculations!CA:CA)),"")</f>
        <v/>
      </c>
      <c r="I145" s="2"/>
      <c r="J145" s="2"/>
      <c r="K145" s="2"/>
      <c r="L145" s="2"/>
      <c r="M145" s="2"/>
      <c r="N145" s="2"/>
      <c r="O145" s="2"/>
      <c r="P145" s="2"/>
    </row>
    <row r="146" spans="4:16" x14ac:dyDescent="0.2">
      <c r="D146" s="75" t="str">
        <f t="shared" si="12"/>
        <v/>
      </c>
      <c r="E146" s="6" t="str">
        <f t="shared" si="13"/>
        <v/>
      </c>
      <c r="F146" s="6" t="str">
        <f t="shared" si="14"/>
        <v/>
      </c>
      <c r="G146" s="79" t="str">
        <f>IF(AND(Include_study?="Yes",Sufficient_data="Yes",Moderator&lt;&gt;""),IF(Moderator_model="Fixed effect",Weightf/SUM(Weightf),Calculations!CA146/SUM(Calculations!CA:CA)),"")</f>
        <v/>
      </c>
      <c r="I146" s="2"/>
      <c r="J146" s="2"/>
      <c r="K146" s="2"/>
      <c r="L146" s="2"/>
      <c r="M146" s="2"/>
      <c r="N146" s="2"/>
      <c r="O146" s="2"/>
      <c r="P146" s="2"/>
    </row>
    <row r="147" spans="4:16" x14ac:dyDescent="0.2">
      <c r="D147" s="75" t="str">
        <f t="shared" si="12"/>
        <v/>
      </c>
      <c r="E147" s="6" t="str">
        <f t="shared" si="13"/>
        <v/>
      </c>
      <c r="F147" s="6" t="str">
        <f t="shared" si="14"/>
        <v/>
      </c>
      <c r="G147" s="79" t="str">
        <f>IF(AND(Include_study?="Yes",Sufficient_data="Yes",Moderator&lt;&gt;""),IF(Moderator_model="Fixed effect",Weightf/SUM(Weightf),Calculations!CA147/SUM(Calculations!CA:CA)),"")</f>
        <v/>
      </c>
      <c r="I147" s="2"/>
      <c r="J147" s="2"/>
      <c r="K147" s="2"/>
      <c r="L147" s="2"/>
      <c r="M147" s="2"/>
      <c r="N147" s="2"/>
      <c r="O147" s="2"/>
      <c r="P147" s="2"/>
    </row>
    <row r="148" spans="4:16" x14ac:dyDescent="0.2">
      <c r="D148" s="75" t="str">
        <f t="shared" si="12"/>
        <v/>
      </c>
      <c r="E148" s="6" t="str">
        <f t="shared" si="13"/>
        <v/>
      </c>
      <c r="F148" s="6" t="str">
        <f t="shared" si="14"/>
        <v/>
      </c>
      <c r="G148" s="79" t="str">
        <f>IF(AND(Include_study?="Yes",Sufficient_data="Yes",Moderator&lt;&gt;""),IF(Moderator_model="Fixed effect",Weightf/SUM(Weightf),Calculations!CA148/SUM(Calculations!CA:CA)),"")</f>
        <v/>
      </c>
      <c r="I148" s="2"/>
      <c r="J148" s="2"/>
      <c r="K148" s="2"/>
      <c r="L148" s="2"/>
      <c r="M148" s="2"/>
      <c r="N148" s="2"/>
      <c r="O148" s="2"/>
      <c r="P148" s="2"/>
    </row>
    <row r="149" spans="4:16" x14ac:dyDescent="0.2">
      <c r="D149" s="75" t="str">
        <f t="shared" si="12"/>
        <v/>
      </c>
      <c r="E149" s="6" t="str">
        <f t="shared" si="13"/>
        <v/>
      </c>
      <c r="F149" s="6" t="str">
        <f t="shared" si="14"/>
        <v/>
      </c>
      <c r="G149" s="79" t="str">
        <f>IF(AND(Include_study?="Yes",Sufficient_data="Yes",Moderator&lt;&gt;""),IF(Moderator_model="Fixed effect",Weightf/SUM(Weightf),Calculations!CA149/SUM(Calculations!CA:CA)),"")</f>
        <v/>
      </c>
      <c r="I149" s="2"/>
      <c r="J149" s="2"/>
      <c r="K149" s="2"/>
      <c r="L149" s="2"/>
      <c r="M149" s="2"/>
      <c r="N149" s="2"/>
      <c r="O149" s="2"/>
      <c r="P149" s="2"/>
    </row>
    <row r="150" spans="4:16" x14ac:dyDescent="0.2">
      <c r="D150" s="75" t="str">
        <f t="shared" si="12"/>
        <v/>
      </c>
      <c r="E150" s="6" t="str">
        <f t="shared" si="13"/>
        <v/>
      </c>
      <c r="F150" s="6" t="str">
        <f t="shared" si="14"/>
        <v/>
      </c>
      <c r="G150" s="79" t="str">
        <f>IF(AND(Include_study?="Yes",Sufficient_data="Yes",Moderator&lt;&gt;""),IF(Moderator_model="Fixed effect",Weightf/SUM(Weightf),Calculations!CA150/SUM(Calculations!CA:CA)),"")</f>
        <v/>
      </c>
      <c r="I150" s="2"/>
      <c r="J150" s="2"/>
      <c r="K150" s="2"/>
      <c r="L150" s="2"/>
      <c r="M150" s="2"/>
      <c r="N150" s="2"/>
      <c r="O150" s="2"/>
      <c r="P150" s="2"/>
    </row>
    <row r="151" spans="4:16" x14ac:dyDescent="0.2">
      <c r="D151" s="75" t="str">
        <f t="shared" si="12"/>
        <v/>
      </c>
      <c r="E151" s="6" t="str">
        <f t="shared" si="13"/>
        <v/>
      </c>
      <c r="F151" s="6" t="str">
        <f t="shared" si="14"/>
        <v/>
      </c>
      <c r="G151" s="79" t="str">
        <f>IF(AND(Include_study?="Yes",Sufficient_data="Yes",Moderator&lt;&gt;""),IF(Moderator_model="Fixed effect",Weightf/SUM(Weightf),Calculations!CA151/SUM(Calculations!CA:CA)),"")</f>
        <v/>
      </c>
      <c r="I151" s="2"/>
      <c r="J151" s="2"/>
      <c r="K151" s="2"/>
      <c r="L151" s="2"/>
      <c r="M151" s="2"/>
      <c r="N151" s="2"/>
      <c r="O151" s="2"/>
      <c r="P151" s="2"/>
    </row>
    <row r="152" spans="4:16" x14ac:dyDescent="0.2">
      <c r="D152" s="75" t="str">
        <f t="shared" si="12"/>
        <v/>
      </c>
      <c r="E152" s="6" t="str">
        <f t="shared" si="13"/>
        <v/>
      </c>
      <c r="F152" s="6" t="str">
        <f t="shared" si="14"/>
        <v/>
      </c>
      <c r="G152" s="79" t="str">
        <f>IF(AND(Include_study?="Yes",Sufficient_data="Yes",Moderator&lt;&gt;""),IF(Moderator_model="Fixed effect",Weightf/SUM(Weightf),Calculations!CA152/SUM(Calculations!CA:CA)),"")</f>
        <v/>
      </c>
      <c r="I152" s="2"/>
      <c r="J152" s="2"/>
      <c r="K152" s="2"/>
      <c r="L152" s="2"/>
      <c r="M152" s="2"/>
      <c r="N152" s="2"/>
      <c r="O152" s="2"/>
      <c r="P152" s="2"/>
    </row>
    <row r="153" spans="4:16" x14ac:dyDescent="0.2">
      <c r="D153" s="75" t="str">
        <f t="shared" si="12"/>
        <v/>
      </c>
      <c r="E153" s="6" t="str">
        <f t="shared" si="13"/>
        <v/>
      </c>
      <c r="F153" s="6" t="str">
        <f t="shared" si="14"/>
        <v/>
      </c>
      <c r="G153" s="79" t="str">
        <f>IF(AND(Include_study?="Yes",Sufficient_data="Yes",Moderator&lt;&gt;""),IF(Moderator_model="Fixed effect",Weightf/SUM(Weightf),Calculations!CA153/SUM(Calculations!CA:CA)),"")</f>
        <v/>
      </c>
      <c r="I153" s="2"/>
      <c r="J153" s="2"/>
      <c r="K153" s="2"/>
      <c r="L153" s="2"/>
      <c r="M153" s="2"/>
      <c r="N153" s="2"/>
      <c r="O153" s="2"/>
      <c r="P153" s="2"/>
    </row>
    <row r="154" spans="4:16" x14ac:dyDescent="0.2">
      <c r="D154" s="75" t="str">
        <f t="shared" si="12"/>
        <v/>
      </c>
      <c r="E154" s="6" t="str">
        <f t="shared" si="13"/>
        <v/>
      </c>
      <c r="F154" s="6" t="str">
        <f t="shared" si="14"/>
        <v/>
      </c>
      <c r="G154" s="79" t="str">
        <f>IF(AND(Include_study?="Yes",Sufficient_data="Yes",Moderator&lt;&gt;""),IF(Moderator_model="Fixed effect",Weightf/SUM(Weightf),Calculations!CA154/SUM(Calculations!CA:CA)),"")</f>
        <v/>
      </c>
      <c r="I154" s="2"/>
      <c r="J154" s="2"/>
      <c r="K154" s="2"/>
      <c r="L154" s="2"/>
      <c r="M154" s="2"/>
      <c r="N154" s="2"/>
      <c r="O154" s="2"/>
      <c r="P154" s="2"/>
    </row>
    <row r="155" spans="4:16" x14ac:dyDescent="0.2">
      <c r="D155" s="75" t="str">
        <f t="shared" si="12"/>
        <v/>
      </c>
      <c r="E155" s="6" t="str">
        <f t="shared" si="13"/>
        <v/>
      </c>
      <c r="F155" s="6" t="str">
        <f t="shared" si="14"/>
        <v/>
      </c>
      <c r="G155" s="79" t="str">
        <f>IF(AND(Include_study?="Yes",Sufficient_data="Yes",Moderator&lt;&gt;""),IF(Moderator_model="Fixed effect",Weightf/SUM(Weightf),Calculations!CA155/SUM(Calculations!CA:CA)),"")</f>
        <v/>
      </c>
      <c r="I155" s="2"/>
      <c r="J155" s="2"/>
      <c r="K155" s="2"/>
      <c r="L155" s="2"/>
      <c r="M155" s="2"/>
      <c r="N155" s="2"/>
      <c r="O155" s="2"/>
      <c r="P155" s="2"/>
    </row>
    <row r="156" spans="4:16" x14ac:dyDescent="0.2">
      <c r="D156" s="75" t="str">
        <f t="shared" si="12"/>
        <v/>
      </c>
      <c r="E156" s="6" t="str">
        <f t="shared" si="13"/>
        <v/>
      </c>
      <c r="F156" s="6" t="str">
        <f t="shared" si="14"/>
        <v/>
      </c>
      <c r="G156" s="79" t="str">
        <f>IF(AND(Include_study?="Yes",Sufficient_data="Yes",Moderator&lt;&gt;""),IF(Moderator_model="Fixed effect",Weightf/SUM(Weightf),Calculations!CA156/SUM(Calculations!CA:CA)),"")</f>
        <v/>
      </c>
      <c r="I156" s="2"/>
      <c r="J156" s="2"/>
      <c r="K156" s="2"/>
      <c r="L156" s="2"/>
      <c r="M156" s="2"/>
      <c r="N156" s="2"/>
      <c r="O156" s="2"/>
      <c r="P156" s="2"/>
    </row>
    <row r="157" spans="4:16" x14ac:dyDescent="0.2">
      <c r="D157" s="75" t="str">
        <f t="shared" si="12"/>
        <v/>
      </c>
      <c r="E157" s="6" t="str">
        <f t="shared" si="13"/>
        <v/>
      </c>
      <c r="F157" s="6" t="str">
        <f t="shared" si="14"/>
        <v/>
      </c>
      <c r="G157" s="79" t="str">
        <f>IF(AND(Include_study?="Yes",Sufficient_data="Yes",Moderator&lt;&gt;""),IF(Moderator_model="Fixed effect",Weightf/SUM(Weightf),Calculations!CA157/SUM(Calculations!CA:CA)),"")</f>
        <v/>
      </c>
      <c r="I157" s="2"/>
      <c r="J157" s="2"/>
      <c r="K157" s="2"/>
      <c r="L157" s="2"/>
      <c r="M157" s="2"/>
      <c r="N157" s="2"/>
      <c r="O157" s="2"/>
      <c r="P157" s="2"/>
    </row>
    <row r="158" spans="4:16" x14ac:dyDescent="0.2">
      <c r="D158" s="75" t="str">
        <f t="shared" si="12"/>
        <v/>
      </c>
      <c r="E158" s="6" t="str">
        <f t="shared" si="13"/>
        <v/>
      </c>
      <c r="F158" s="6" t="str">
        <f t="shared" si="14"/>
        <v/>
      </c>
      <c r="G158" s="79" t="str">
        <f>IF(AND(Include_study?="Yes",Sufficient_data="Yes",Moderator&lt;&gt;""),IF(Moderator_model="Fixed effect",Weightf/SUM(Weightf),Calculations!CA158/SUM(Calculations!CA:CA)),"")</f>
        <v/>
      </c>
      <c r="I158" s="2"/>
      <c r="J158" s="2"/>
      <c r="K158" s="2"/>
      <c r="L158" s="2"/>
      <c r="M158" s="2"/>
      <c r="N158" s="2"/>
      <c r="O158" s="2"/>
      <c r="P158" s="2"/>
    </row>
    <row r="159" spans="4:16" x14ac:dyDescent="0.2">
      <c r="D159" s="75" t="str">
        <f t="shared" si="12"/>
        <v/>
      </c>
      <c r="E159" s="6" t="str">
        <f t="shared" si="13"/>
        <v/>
      </c>
      <c r="F159" s="6" t="str">
        <f t="shared" si="14"/>
        <v/>
      </c>
      <c r="G159" s="79" t="str">
        <f>IF(AND(Include_study?="Yes",Sufficient_data="Yes",Moderator&lt;&gt;""),IF(Moderator_model="Fixed effect",Weightf/SUM(Weightf),Calculations!CA159/SUM(Calculations!CA:CA)),"")</f>
        <v/>
      </c>
      <c r="I159" s="2"/>
      <c r="J159" s="2"/>
      <c r="K159" s="2"/>
      <c r="L159" s="2"/>
      <c r="M159" s="2"/>
      <c r="N159" s="2"/>
      <c r="O159" s="2"/>
      <c r="P159" s="2"/>
    </row>
    <row r="160" spans="4:16" x14ac:dyDescent="0.2">
      <c r="D160" s="75" t="str">
        <f t="shared" si="12"/>
        <v/>
      </c>
      <c r="E160" s="6" t="str">
        <f t="shared" si="13"/>
        <v/>
      </c>
      <c r="F160" s="6" t="str">
        <f t="shared" si="14"/>
        <v/>
      </c>
      <c r="G160" s="79" t="str">
        <f>IF(AND(Include_study?="Yes",Sufficient_data="Yes",Moderator&lt;&gt;""),IF(Moderator_model="Fixed effect",Weightf/SUM(Weightf),Calculations!CA160/SUM(Calculations!CA:CA)),"")</f>
        <v/>
      </c>
      <c r="I160" s="2"/>
      <c r="J160" s="2"/>
      <c r="K160" s="2"/>
      <c r="L160" s="2"/>
      <c r="M160" s="2"/>
      <c r="N160" s="2"/>
      <c r="O160" s="2"/>
      <c r="P160" s="2"/>
    </row>
    <row r="161" spans="4:16" x14ac:dyDescent="0.2">
      <c r="D161" s="75" t="str">
        <f t="shared" si="12"/>
        <v/>
      </c>
      <c r="E161" s="6" t="str">
        <f t="shared" si="13"/>
        <v/>
      </c>
      <c r="F161" s="6" t="str">
        <f t="shared" si="14"/>
        <v/>
      </c>
      <c r="G161" s="79" t="str">
        <f>IF(AND(Include_study?="Yes",Sufficient_data="Yes",Moderator&lt;&gt;""),IF(Moderator_model="Fixed effect",Weightf/SUM(Weightf),Calculations!CA161/SUM(Calculations!CA:CA)),"")</f>
        <v/>
      </c>
      <c r="I161" s="2"/>
      <c r="J161" s="2"/>
      <c r="K161" s="2"/>
      <c r="L161" s="2"/>
      <c r="M161" s="2"/>
      <c r="N161" s="2"/>
      <c r="O161" s="2"/>
      <c r="P161" s="2"/>
    </row>
    <row r="162" spans="4:16" x14ac:dyDescent="0.2">
      <c r="D162" s="75" t="str">
        <f t="shared" ref="D162:D193" si="15">IF(AND(Sufficient_data="Yes",Include_study?="Yes"),Study_name,"")</f>
        <v/>
      </c>
      <c r="E162" s="6" t="str">
        <f t="shared" ref="E162:E193" si="16">IF(AND(Include_study?="Yes",Sufficient_data="Yes",Moderator&lt;&gt;""),Effect_size,"")</f>
        <v/>
      </c>
      <c r="F162" s="6" t="str">
        <f t="shared" ref="F162:F193" si="17">IF(AND(Include_study?="Yes",Sufficient_data="Yes",Moderator&lt;&gt;""),Moderator,"")</f>
        <v/>
      </c>
      <c r="G162" s="79" t="str">
        <f>IF(AND(Include_study?="Yes",Sufficient_data="Yes",Moderator&lt;&gt;""),IF(Moderator_model="Fixed effect",Weightf/SUM(Weightf),Calculations!CA162/SUM(Calculations!CA:CA)),"")</f>
        <v/>
      </c>
      <c r="I162" s="2"/>
      <c r="J162" s="2"/>
      <c r="K162" s="2"/>
      <c r="L162" s="2"/>
      <c r="M162" s="2"/>
      <c r="N162" s="2"/>
      <c r="O162" s="2"/>
      <c r="P162" s="2"/>
    </row>
    <row r="163" spans="4:16" x14ac:dyDescent="0.2">
      <c r="D163" s="75" t="str">
        <f t="shared" si="15"/>
        <v/>
      </c>
      <c r="E163" s="6" t="str">
        <f t="shared" si="16"/>
        <v/>
      </c>
      <c r="F163" s="6" t="str">
        <f t="shared" si="17"/>
        <v/>
      </c>
      <c r="G163" s="79" t="str">
        <f>IF(AND(Include_study?="Yes",Sufficient_data="Yes",Moderator&lt;&gt;""),IF(Moderator_model="Fixed effect",Weightf/SUM(Weightf),Calculations!CA163/SUM(Calculations!CA:CA)),"")</f>
        <v/>
      </c>
      <c r="I163" s="2"/>
      <c r="J163" s="2"/>
      <c r="K163" s="2"/>
      <c r="L163" s="2"/>
      <c r="M163" s="2"/>
      <c r="N163" s="2"/>
      <c r="O163" s="2"/>
      <c r="P163" s="2"/>
    </row>
    <row r="164" spans="4:16" x14ac:dyDescent="0.2">
      <c r="D164" s="75" t="str">
        <f t="shared" si="15"/>
        <v/>
      </c>
      <c r="E164" s="6" t="str">
        <f t="shared" si="16"/>
        <v/>
      </c>
      <c r="F164" s="6" t="str">
        <f t="shared" si="17"/>
        <v/>
      </c>
      <c r="G164" s="79" t="str">
        <f>IF(AND(Include_study?="Yes",Sufficient_data="Yes",Moderator&lt;&gt;""),IF(Moderator_model="Fixed effect",Weightf/SUM(Weightf),Calculations!CA164/SUM(Calculations!CA:CA)),"")</f>
        <v/>
      </c>
      <c r="I164" s="2"/>
      <c r="J164" s="2"/>
      <c r="K164" s="2"/>
      <c r="L164" s="2"/>
      <c r="M164" s="2"/>
      <c r="N164" s="2"/>
      <c r="O164" s="2"/>
      <c r="P164" s="2"/>
    </row>
    <row r="165" spans="4:16" x14ac:dyDescent="0.2">
      <c r="D165" s="75" t="str">
        <f t="shared" si="15"/>
        <v/>
      </c>
      <c r="E165" s="6" t="str">
        <f t="shared" si="16"/>
        <v/>
      </c>
      <c r="F165" s="6" t="str">
        <f t="shared" si="17"/>
        <v/>
      </c>
      <c r="G165" s="79" t="str">
        <f>IF(AND(Include_study?="Yes",Sufficient_data="Yes",Moderator&lt;&gt;""),IF(Moderator_model="Fixed effect",Weightf/SUM(Weightf),Calculations!CA165/SUM(Calculations!CA:CA)),"")</f>
        <v/>
      </c>
      <c r="I165" s="2"/>
      <c r="J165" s="2"/>
      <c r="K165" s="2"/>
      <c r="L165" s="2"/>
      <c r="M165" s="2"/>
      <c r="N165" s="2"/>
      <c r="O165" s="2"/>
      <c r="P165" s="2"/>
    </row>
    <row r="166" spans="4:16" x14ac:dyDescent="0.2">
      <c r="D166" s="75" t="str">
        <f t="shared" si="15"/>
        <v/>
      </c>
      <c r="E166" s="6" t="str">
        <f t="shared" si="16"/>
        <v/>
      </c>
      <c r="F166" s="6" t="str">
        <f t="shared" si="17"/>
        <v/>
      </c>
      <c r="G166" s="79" t="str">
        <f>IF(AND(Include_study?="Yes",Sufficient_data="Yes",Moderator&lt;&gt;""),IF(Moderator_model="Fixed effect",Weightf/SUM(Weightf),Calculations!CA166/SUM(Calculations!CA:CA)),"")</f>
        <v/>
      </c>
      <c r="I166" s="2"/>
      <c r="J166" s="2"/>
      <c r="K166" s="2"/>
      <c r="L166" s="2"/>
      <c r="M166" s="2"/>
      <c r="N166" s="2"/>
      <c r="O166" s="2"/>
      <c r="P166" s="2"/>
    </row>
    <row r="167" spans="4:16" x14ac:dyDescent="0.2">
      <c r="D167" s="75" t="str">
        <f t="shared" si="15"/>
        <v/>
      </c>
      <c r="E167" s="6" t="str">
        <f t="shared" si="16"/>
        <v/>
      </c>
      <c r="F167" s="6" t="str">
        <f t="shared" si="17"/>
        <v/>
      </c>
      <c r="G167" s="79" t="str">
        <f>IF(AND(Include_study?="Yes",Sufficient_data="Yes",Moderator&lt;&gt;""),IF(Moderator_model="Fixed effect",Weightf/SUM(Weightf),Calculations!CA167/SUM(Calculations!CA:CA)),"")</f>
        <v/>
      </c>
      <c r="I167" s="2"/>
      <c r="J167" s="2"/>
      <c r="K167" s="2"/>
      <c r="L167" s="2"/>
      <c r="M167" s="2"/>
      <c r="N167" s="2"/>
      <c r="O167" s="2"/>
      <c r="P167" s="2"/>
    </row>
    <row r="168" spans="4:16" x14ac:dyDescent="0.2">
      <c r="D168" s="75" t="str">
        <f t="shared" si="15"/>
        <v/>
      </c>
      <c r="E168" s="6" t="str">
        <f t="shared" si="16"/>
        <v/>
      </c>
      <c r="F168" s="6" t="str">
        <f t="shared" si="17"/>
        <v/>
      </c>
      <c r="G168" s="79" t="str">
        <f>IF(AND(Include_study?="Yes",Sufficient_data="Yes",Moderator&lt;&gt;""),IF(Moderator_model="Fixed effect",Weightf/SUM(Weightf),Calculations!CA168/SUM(Calculations!CA:CA)),"")</f>
        <v/>
      </c>
      <c r="I168" s="2"/>
      <c r="J168" s="2"/>
      <c r="K168" s="2"/>
      <c r="L168" s="2"/>
      <c r="M168" s="2"/>
      <c r="N168" s="2"/>
      <c r="O168" s="2"/>
      <c r="P168" s="2"/>
    </row>
    <row r="169" spans="4:16" x14ac:dyDescent="0.2">
      <c r="D169" s="75" t="str">
        <f t="shared" si="15"/>
        <v/>
      </c>
      <c r="E169" s="6" t="str">
        <f t="shared" si="16"/>
        <v/>
      </c>
      <c r="F169" s="6" t="str">
        <f t="shared" si="17"/>
        <v/>
      </c>
      <c r="G169" s="79" t="str">
        <f>IF(AND(Include_study?="Yes",Sufficient_data="Yes",Moderator&lt;&gt;""),IF(Moderator_model="Fixed effect",Weightf/SUM(Weightf),Calculations!CA169/SUM(Calculations!CA:CA)),"")</f>
        <v/>
      </c>
      <c r="I169" s="2"/>
      <c r="J169" s="2"/>
      <c r="K169" s="2"/>
      <c r="L169" s="2"/>
      <c r="M169" s="2"/>
      <c r="N169" s="2"/>
      <c r="O169" s="2"/>
      <c r="P169" s="2"/>
    </row>
    <row r="170" spans="4:16" x14ac:dyDescent="0.2">
      <c r="D170" s="75" t="str">
        <f t="shared" si="15"/>
        <v/>
      </c>
      <c r="E170" s="6" t="str">
        <f t="shared" si="16"/>
        <v/>
      </c>
      <c r="F170" s="6" t="str">
        <f t="shared" si="17"/>
        <v/>
      </c>
      <c r="G170" s="79" t="str">
        <f>IF(AND(Include_study?="Yes",Sufficient_data="Yes",Moderator&lt;&gt;""),IF(Moderator_model="Fixed effect",Weightf/SUM(Weightf),Calculations!CA170/SUM(Calculations!CA:CA)),"")</f>
        <v/>
      </c>
      <c r="I170" s="2"/>
      <c r="J170" s="2"/>
      <c r="K170" s="2"/>
      <c r="L170" s="2"/>
      <c r="M170" s="2"/>
      <c r="N170" s="2"/>
      <c r="O170" s="2"/>
      <c r="P170" s="2"/>
    </row>
    <row r="171" spans="4:16" x14ac:dyDescent="0.2">
      <c r="D171" s="75" t="str">
        <f t="shared" si="15"/>
        <v/>
      </c>
      <c r="E171" s="6" t="str">
        <f t="shared" si="16"/>
        <v/>
      </c>
      <c r="F171" s="6" t="str">
        <f t="shared" si="17"/>
        <v/>
      </c>
      <c r="G171" s="79" t="str">
        <f>IF(AND(Include_study?="Yes",Sufficient_data="Yes",Moderator&lt;&gt;""),IF(Moderator_model="Fixed effect",Weightf/SUM(Weightf),Calculations!CA171/SUM(Calculations!CA:CA)),"")</f>
        <v/>
      </c>
      <c r="I171" s="2"/>
      <c r="J171" s="2"/>
      <c r="K171" s="2"/>
      <c r="L171" s="2"/>
      <c r="M171" s="2"/>
      <c r="N171" s="2"/>
      <c r="O171" s="2"/>
      <c r="P171" s="2"/>
    </row>
    <row r="172" spans="4:16" x14ac:dyDescent="0.2">
      <c r="D172" s="75" t="str">
        <f t="shared" si="15"/>
        <v/>
      </c>
      <c r="E172" s="6" t="str">
        <f t="shared" si="16"/>
        <v/>
      </c>
      <c r="F172" s="6" t="str">
        <f t="shared" si="17"/>
        <v/>
      </c>
      <c r="G172" s="79" t="str">
        <f>IF(AND(Include_study?="Yes",Sufficient_data="Yes",Moderator&lt;&gt;""),IF(Moderator_model="Fixed effect",Weightf/SUM(Weightf),Calculations!CA172/SUM(Calculations!CA:CA)),"")</f>
        <v/>
      </c>
      <c r="I172" s="2"/>
      <c r="J172" s="2"/>
      <c r="K172" s="2"/>
      <c r="L172" s="2"/>
      <c r="M172" s="2"/>
      <c r="N172" s="2"/>
      <c r="O172" s="2"/>
      <c r="P172" s="2"/>
    </row>
    <row r="173" spans="4:16" x14ac:dyDescent="0.2">
      <c r="D173" s="75" t="str">
        <f t="shared" si="15"/>
        <v/>
      </c>
      <c r="E173" s="6" t="str">
        <f t="shared" si="16"/>
        <v/>
      </c>
      <c r="F173" s="6" t="str">
        <f t="shared" si="17"/>
        <v/>
      </c>
      <c r="G173" s="79" t="str">
        <f>IF(AND(Include_study?="Yes",Sufficient_data="Yes",Moderator&lt;&gt;""),IF(Moderator_model="Fixed effect",Weightf/SUM(Weightf),Calculations!CA173/SUM(Calculations!CA:CA)),"")</f>
        <v/>
      </c>
      <c r="I173" s="2"/>
      <c r="J173" s="2"/>
      <c r="K173" s="2"/>
      <c r="L173" s="2"/>
      <c r="M173" s="2"/>
      <c r="N173" s="2"/>
      <c r="O173" s="2"/>
      <c r="P173" s="2"/>
    </row>
    <row r="174" spans="4:16" x14ac:dyDescent="0.2">
      <c r="D174" s="75" t="str">
        <f t="shared" si="15"/>
        <v/>
      </c>
      <c r="E174" s="6" t="str">
        <f t="shared" si="16"/>
        <v/>
      </c>
      <c r="F174" s="6" t="str">
        <f t="shared" si="17"/>
        <v/>
      </c>
      <c r="G174" s="79" t="str">
        <f>IF(AND(Include_study?="Yes",Sufficient_data="Yes",Moderator&lt;&gt;""),IF(Moderator_model="Fixed effect",Weightf/SUM(Weightf),Calculations!CA174/SUM(Calculations!CA:CA)),"")</f>
        <v/>
      </c>
      <c r="I174" s="2"/>
      <c r="J174" s="2"/>
      <c r="K174" s="2"/>
      <c r="L174" s="2"/>
      <c r="M174" s="2"/>
      <c r="N174" s="2"/>
      <c r="O174" s="2"/>
      <c r="P174" s="2"/>
    </row>
    <row r="175" spans="4:16" x14ac:dyDescent="0.2">
      <c r="D175" s="75" t="str">
        <f t="shared" si="15"/>
        <v/>
      </c>
      <c r="E175" s="6" t="str">
        <f t="shared" si="16"/>
        <v/>
      </c>
      <c r="F175" s="6" t="str">
        <f t="shared" si="17"/>
        <v/>
      </c>
      <c r="G175" s="79" t="str">
        <f>IF(AND(Include_study?="Yes",Sufficient_data="Yes",Moderator&lt;&gt;""),IF(Moderator_model="Fixed effect",Weightf/SUM(Weightf),Calculations!CA175/SUM(Calculations!CA:CA)),"")</f>
        <v/>
      </c>
      <c r="I175" s="2"/>
      <c r="J175" s="2"/>
      <c r="K175" s="2"/>
      <c r="L175" s="2"/>
      <c r="M175" s="2"/>
      <c r="N175" s="2"/>
      <c r="O175" s="2"/>
      <c r="P175" s="2"/>
    </row>
    <row r="176" spans="4:16" x14ac:dyDescent="0.2">
      <c r="D176" s="75" t="str">
        <f t="shared" si="15"/>
        <v/>
      </c>
      <c r="E176" s="6" t="str">
        <f t="shared" si="16"/>
        <v/>
      </c>
      <c r="F176" s="6" t="str">
        <f t="shared" si="17"/>
        <v/>
      </c>
      <c r="G176" s="79" t="str">
        <f>IF(AND(Include_study?="Yes",Sufficient_data="Yes",Moderator&lt;&gt;""),IF(Moderator_model="Fixed effect",Weightf/SUM(Weightf),Calculations!CA176/SUM(Calculations!CA:CA)),"")</f>
        <v/>
      </c>
      <c r="I176" s="2"/>
      <c r="J176" s="2"/>
      <c r="K176" s="2"/>
      <c r="L176" s="2"/>
      <c r="M176" s="2"/>
      <c r="N176" s="2"/>
      <c r="O176" s="2"/>
      <c r="P176" s="2"/>
    </row>
    <row r="177" spans="4:16" x14ac:dyDescent="0.2">
      <c r="D177" s="75" t="str">
        <f t="shared" si="15"/>
        <v/>
      </c>
      <c r="E177" s="6" t="str">
        <f t="shared" si="16"/>
        <v/>
      </c>
      <c r="F177" s="6" t="str">
        <f t="shared" si="17"/>
        <v/>
      </c>
      <c r="G177" s="79" t="str">
        <f>IF(AND(Include_study?="Yes",Sufficient_data="Yes",Moderator&lt;&gt;""),IF(Moderator_model="Fixed effect",Weightf/SUM(Weightf),Calculations!CA177/SUM(Calculations!CA:CA)),"")</f>
        <v/>
      </c>
      <c r="I177" s="2"/>
      <c r="J177" s="2"/>
      <c r="K177" s="2"/>
      <c r="L177" s="2"/>
      <c r="M177" s="2"/>
      <c r="N177" s="2"/>
      <c r="O177" s="2"/>
      <c r="P177" s="2"/>
    </row>
    <row r="178" spans="4:16" x14ac:dyDescent="0.2">
      <c r="D178" s="75" t="str">
        <f t="shared" si="15"/>
        <v/>
      </c>
      <c r="E178" s="6" t="str">
        <f t="shared" si="16"/>
        <v/>
      </c>
      <c r="F178" s="6" t="str">
        <f t="shared" si="17"/>
        <v/>
      </c>
      <c r="G178" s="79" t="str">
        <f>IF(AND(Include_study?="Yes",Sufficient_data="Yes",Moderator&lt;&gt;""),IF(Moderator_model="Fixed effect",Weightf/SUM(Weightf),Calculations!CA178/SUM(Calculations!CA:CA)),"")</f>
        <v/>
      </c>
      <c r="I178" s="2"/>
      <c r="J178" s="2"/>
      <c r="K178" s="2"/>
      <c r="L178" s="2"/>
      <c r="M178" s="2"/>
      <c r="N178" s="2"/>
      <c r="O178" s="2"/>
      <c r="P178" s="2"/>
    </row>
    <row r="179" spans="4:16" x14ac:dyDescent="0.2">
      <c r="D179" s="75" t="str">
        <f t="shared" si="15"/>
        <v/>
      </c>
      <c r="E179" s="6" t="str">
        <f t="shared" si="16"/>
        <v/>
      </c>
      <c r="F179" s="6" t="str">
        <f t="shared" si="17"/>
        <v/>
      </c>
      <c r="G179" s="79" t="str">
        <f>IF(AND(Include_study?="Yes",Sufficient_data="Yes",Moderator&lt;&gt;""),IF(Moderator_model="Fixed effect",Weightf/SUM(Weightf),Calculations!CA179/SUM(Calculations!CA:CA)),"")</f>
        <v/>
      </c>
      <c r="I179" s="2"/>
      <c r="J179" s="2"/>
      <c r="K179" s="2"/>
      <c r="L179" s="2"/>
      <c r="M179" s="2"/>
      <c r="N179" s="2"/>
      <c r="O179" s="2"/>
      <c r="P179" s="2"/>
    </row>
    <row r="180" spans="4:16" x14ac:dyDescent="0.2">
      <c r="D180" s="75" t="str">
        <f t="shared" si="15"/>
        <v/>
      </c>
      <c r="E180" s="6" t="str">
        <f t="shared" si="16"/>
        <v/>
      </c>
      <c r="F180" s="6" t="str">
        <f t="shared" si="17"/>
        <v/>
      </c>
      <c r="G180" s="79" t="str">
        <f>IF(AND(Include_study?="Yes",Sufficient_data="Yes",Moderator&lt;&gt;""),IF(Moderator_model="Fixed effect",Weightf/SUM(Weightf),Calculations!CA180/SUM(Calculations!CA:CA)),"")</f>
        <v/>
      </c>
      <c r="I180" s="2"/>
      <c r="J180" s="2"/>
      <c r="K180" s="2"/>
      <c r="L180" s="2"/>
      <c r="M180" s="2"/>
      <c r="N180" s="2"/>
      <c r="O180" s="2"/>
      <c r="P180" s="2"/>
    </row>
    <row r="181" spans="4:16" x14ac:dyDescent="0.2">
      <c r="D181" s="75" t="str">
        <f t="shared" si="15"/>
        <v/>
      </c>
      <c r="E181" s="6" t="str">
        <f t="shared" si="16"/>
        <v/>
      </c>
      <c r="F181" s="6" t="str">
        <f t="shared" si="17"/>
        <v/>
      </c>
      <c r="G181" s="79" t="str">
        <f>IF(AND(Include_study?="Yes",Sufficient_data="Yes",Moderator&lt;&gt;""),IF(Moderator_model="Fixed effect",Weightf/SUM(Weightf),Calculations!CA181/SUM(Calculations!CA:CA)),"")</f>
        <v/>
      </c>
      <c r="I181" s="2"/>
      <c r="J181" s="2"/>
      <c r="K181" s="2"/>
      <c r="L181" s="2"/>
      <c r="M181" s="2"/>
      <c r="N181" s="2"/>
      <c r="O181" s="2"/>
      <c r="P181" s="2"/>
    </row>
    <row r="182" spans="4:16" x14ac:dyDescent="0.2">
      <c r="D182" s="75" t="str">
        <f t="shared" si="15"/>
        <v/>
      </c>
      <c r="E182" s="6" t="str">
        <f t="shared" si="16"/>
        <v/>
      </c>
      <c r="F182" s="6" t="str">
        <f t="shared" si="17"/>
        <v/>
      </c>
      <c r="G182" s="79" t="str">
        <f>IF(AND(Include_study?="Yes",Sufficient_data="Yes",Moderator&lt;&gt;""),IF(Moderator_model="Fixed effect",Weightf/SUM(Weightf),Calculations!CA182/SUM(Calculations!CA:CA)),"")</f>
        <v/>
      </c>
      <c r="I182" s="2"/>
      <c r="J182" s="2"/>
      <c r="K182" s="2"/>
      <c r="L182" s="2"/>
      <c r="M182" s="2"/>
      <c r="N182" s="2"/>
      <c r="O182" s="2"/>
      <c r="P182" s="2"/>
    </row>
    <row r="183" spans="4:16" x14ac:dyDescent="0.2">
      <c r="D183" s="75" t="str">
        <f t="shared" si="15"/>
        <v/>
      </c>
      <c r="E183" s="6" t="str">
        <f t="shared" si="16"/>
        <v/>
      </c>
      <c r="F183" s="6" t="str">
        <f t="shared" si="17"/>
        <v/>
      </c>
      <c r="G183" s="79" t="str">
        <f>IF(AND(Include_study?="Yes",Sufficient_data="Yes",Moderator&lt;&gt;""),IF(Moderator_model="Fixed effect",Weightf/SUM(Weightf),Calculations!CA183/SUM(Calculations!CA:CA)),"")</f>
        <v/>
      </c>
      <c r="I183" s="2"/>
      <c r="J183" s="2"/>
      <c r="K183" s="2"/>
      <c r="L183" s="2"/>
      <c r="M183" s="2"/>
      <c r="N183" s="2"/>
      <c r="O183" s="2"/>
      <c r="P183" s="2"/>
    </row>
    <row r="184" spans="4:16" x14ac:dyDescent="0.2">
      <c r="D184" s="75" t="str">
        <f t="shared" si="15"/>
        <v/>
      </c>
      <c r="E184" s="6" t="str">
        <f t="shared" si="16"/>
        <v/>
      </c>
      <c r="F184" s="6" t="str">
        <f t="shared" si="17"/>
        <v/>
      </c>
      <c r="G184" s="79" t="str">
        <f>IF(AND(Include_study?="Yes",Sufficient_data="Yes",Moderator&lt;&gt;""),IF(Moderator_model="Fixed effect",Weightf/SUM(Weightf),Calculations!CA184/SUM(Calculations!CA:CA)),"")</f>
        <v/>
      </c>
      <c r="I184" s="2"/>
      <c r="J184" s="2"/>
      <c r="K184" s="2"/>
      <c r="L184" s="2"/>
      <c r="M184" s="2"/>
      <c r="N184" s="2"/>
      <c r="O184" s="2"/>
      <c r="P184" s="2"/>
    </row>
    <row r="185" spans="4:16" x14ac:dyDescent="0.2">
      <c r="D185" s="75" t="str">
        <f t="shared" si="15"/>
        <v/>
      </c>
      <c r="E185" s="6" t="str">
        <f t="shared" si="16"/>
        <v/>
      </c>
      <c r="F185" s="6" t="str">
        <f t="shared" si="17"/>
        <v/>
      </c>
      <c r="G185" s="79" t="str">
        <f>IF(AND(Include_study?="Yes",Sufficient_data="Yes",Moderator&lt;&gt;""),IF(Moderator_model="Fixed effect",Weightf/SUM(Weightf),Calculations!CA185/SUM(Calculations!CA:CA)),"")</f>
        <v/>
      </c>
      <c r="I185" s="2"/>
      <c r="J185" s="2"/>
      <c r="K185" s="2"/>
      <c r="L185" s="2"/>
      <c r="M185" s="2"/>
      <c r="N185" s="2"/>
      <c r="O185" s="2"/>
      <c r="P185" s="2"/>
    </row>
    <row r="186" spans="4:16" x14ac:dyDescent="0.2">
      <c r="D186" s="75" t="str">
        <f t="shared" si="15"/>
        <v/>
      </c>
      <c r="E186" s="6" t="str">
        <f t="shared" si="16"/>
        <v/>
      </c>
      <c r="F186" s="6" t="str">
        <f t="shared" si="17"/>
        <v/>
      </c>
      <c r="G186" s="79" t="str">
        <f>IF(AND(Include_study?="Yes",Sufficient_data="Yes",Moderator&lt;&gt;""),IF(Moderator_model="Fixed effect",Weightf/SUM(Weightf),Calculations!CA186/SUM(Calculations!CA:CA)),"")</f>
        <v/>
      </c>
      <c r="I186" s="2"/>
      <c r="J186" s="2"/>
      <c r="K186" s="2"/>
      <c r="L186" s="2"/>
      <c r="M186" s="2"/>
      <c r="N186" s="2"/>
      <c r="O186" s="2"/>
      <c r="P186" s="2"/>
    </row>
    <row r="187" spans="4:16" x14ac:dyDescent="0.2">
      <c r="D187" s="75" t="str">
        <f t="shared" si="15"/>
        <v/>
      </c>
      <c r="E187" s="6" t="str">
        <f t="shared" si="16"/>
        <v/>
      </c>
      <c r="F187" s="6" t="str">
        <f t="shared" si="17"/>
        <v/>
      </c>
      <c r="G187" s="79" t="str">
        <f>IF(AND(Include_study?="Yes",Sufficient_data="Yes",Moderator&lt;&gt;""),IF(Moderator_model="Fixed effect",Weightf/SUM(Weightf),Calculations!CA187/SUM(Calculations!CA:CA)),"")</f>
        <v/>
      </c>
      <c r="I187" s="2"/>
      <c r="J187" s="2"/>
      <c r="K187" s="2"/>
      <c r="L187" s="2"/>
      <c r="M187" s="2"/>
      <c r="N187" s="2"/>
      <c r="O187" s="2"/>
      <c r="P187" s="2"/>
    </row>
    <row r="188" spans="4:16" x14ac:dyDescent="0.2">
      <c r="D188" s="75" t="str">
        <f t="shared" si="15"/>
        <v/>
      </c>
      <c r="E188" s="6" t="str">
        <f t="shared" si="16"/>
        <v/>
      </c>
      <c r="F188" s="6" t="str">
        <f t="shared" si="17"/>
        <v/>
      </c>
      <c r="G188" s="79" t="str">
        <f>IF(AND(Include_study?="Yes",Sufficient_data="Yes",Moderator&lt;&gt;""),IF(Moderator_model="Fixed effect",Weightf/SUM(Weightf),Calculations!CA188/SUM(Calculations!CA:CA)),"")</f>
        <v/>
      </c>
      <c r="I188" s="2"/>
      <c r="J188" s="2"/>
      <c r="K188" s="2"/>
      <c r="L188" s="2"/>
      <c r="M188" s="2"/>
      <c r="N188" s="2"/>
      <c r="O188" s="2"/>
      <c r="P188" s="2"/>
    </row>
    <row r="189" spans="4:16" x14ac:dyDescent="0.2">
      <c r="D189" s="75" t="str">
        <f t="shared" si="15"/>
        <v/>
      </c>
      <c r="E189" s="6" t="str">
        <f t="shared" si="16"/>
        <v/>
      </c>
      <c r="F189" s="6" t="str">
        <f t="shared" si="17"/>
        <v/>
      </c>
      <c r="G189" s="79" t="str">
        <f>IF(AND(Include_study?="Yes",Sufficient_data="Yes",Moderator&lt;&gt;""),IF(Moderator_model="Fixed effect",Weightf/SUM(Weightf),Calculations!CA189/SUM(Calculations!CA:CA)),"")</f>
        <v/>
      </c>
      <c r="I189" s="2"/>
      <c r="J189" s="2"/>
      <c r="K189" s="2"/>
      <c r="L189" s="2"/>
      <c r="M189" s="2"/>
      <c r="N189" s="2"/>
      <c r="O189" s="2"/>
      <c r="P189" s="2"/>
    </row>
    <row r="190" spans="4:16" x14ac:dyDescent="0.2">
      <c r="D190" s="75" t="str">
        <f t="shared" si="15"/>
        <v/>
      </c>
      <c r="E190" s="6" t="str">
        <f t="shared" si="16"/>
        <v/>
      </c>
      <c r="F190" s="6" t="str">
        <f t="shared" si="17"/>
        <v/>
      </c>
      <c r="G190" s="79" t="str">
        <f>IF(AND(Include_study?="Yes",Sufficient_data="Yes",Moderator&lt;&gt;""),IF(Moderator_model="Fixed effect",Weightf/SUM(Weightf),Calculations!CA190/SUM(Calculations!CA:CA)),"")</f>
        <v/>
      </c>
      <c r="I190" s="2"/>
      <c r="J190" s="2"/>
      <c r="K190" s="2"/>
      <c r="L190" s="2"/>
      <c r="M190" s="2"/>
      <c r="N190" s="2"/>
      <c r="O190" s="2"/>
      <c r="P190" s="2"/>
    </row>
    <row r="191" spans="4:16" x14ac:dyDescent="0.2">
      <c r="D191" s="75" t="str">
        <f t="shared" si="15"/>
        <v/>
      </c>
      <c r="E191" s="6" t="str">
        <f t="shared" si="16"/>
        <v/>
      </c>
      <c r="F191" s="6" t="str">
        <f t="shared" si="17"/>
        <v/>
      </c>
      <c r="G191" s="79" t="str">
        <f>IF(AND(Include_study?="Yes",Sufficient_data="Yes",Moderator&lt;&gt;""),IF(Moderator_model="Fixed effect",Weightf/SUM(Weightf),Calculations!CA191/SUM(Calculations!CA:CA)),"")</f>
        <v/>
      </c>
      <c r="I191" s="2"/>
      <c r="J191" s="2"/>
      <c r="K191" s="2"/>
      <c r="L191" s="2"/>
      <c r="M191" s="2"/>
      <c r="N191" s="2"/>
      <c r="O191" s="2"/>
      <c r="P191" s="2"/>
    </row>
    <row r="192" spans="4:16" x14ac:dyDescent="0.2">
      <c r="D192" s="75" t="str">
        <f t="shared" si="15"/>
        <v/>
      </c>
      <c r="E192" s="6" t="str">
        <f t="shared" si="16"/>
        <v/>
      </c>
      <c r="F192" s="6" t="str">
        <f t="shared" si="17"/>
        <v/>
      </c>
      <c r="G192" s="79" t="str">
        <f>IF(AND(Include_study?="Yes",Sufficient_data="Yes",Moderator&lt;&gt;""),IF(Moderator_model="Fixed effect",Weightf/SUM(Weightf),Calculations!CA192/SUM(Calculations!CA:CA)),"")</f>
        <v/>
      </c>
      <c r="I192" s="2"/>
      <c r="J192" s="2"/>
      <c r="K192" s="2"/>
      <c r="L192" s="2"/>
      <c r="M192" s="2"/>
      <c r="N192" s="2"/>
      <c r="O192" s="2"/>
      <c r="P192" s="2"/>
    </row>
    <row r="193" spans="4:16" x14ac:dyDescent="0.2">
      <c r="D193" s="75" t="str">
        <f t="shared" si="15"/>
        <v/>
      </c>
      <c r="E193" s="6" t="str">
        <f t="shared" si="16"/>
        <v/>
      </c>
      <c r="F193" s="6" t="str">
        <f t="shared" si="17"/>
        <v/>
      </c>
      <c r="G193" s="79" t="str">
        <f>IF(AND(Include_study?="Yes",Sufficient_data="Yes",Moderator&lt;&gt;""),IF(Moderator_model="Fixed effect",Weightf/SUM(Weightf),Calculations!CA193/SUM(Calculations!CA:CA)),"")</f>
        <v/>
      </c>
      <c r="I193" s="2"/>
      <c r="J193" s="2"/>
      <c r="K193" s="2"/>
      <c r="L193" s="2"/>
      <c r="M193" s="2"/>
      <c r="N193" s="2"/>
      <c r="O193" s="2"/>
      <c r="P193" s="2"/>
    </row>
    <row r="194" spans="4:16" x14ac:dyDescent="0.2">
      <c r="D194" s="75" t="str">
        <f t="shared" ref="D194:D201" si="18">IF(AND(Sufficient_data="Yes",Include_study?="Yes"),Study_name,"")</f>
        <v/>
      </c>
      <c r="E194" s="6" t="str">
        <f t="shared" ref="E194:E201" si="19">IF(AND(Include_study?="Yes",Sufficient_data="Yes",Moderator&lt;&gt;""),Effect_size,"")</f>
        <v/>
      </c>
      <c r="F194" s="6" t="str">
        <f t="shared" ref="F194:F201" si="20">IF(AND(Include_study?="Yes",Sufficient_data="Yes",Moderator&lt;&gt;""),Moderator,"")</f>
        <v/>
      </c>
      <c r="G194" s="79" t="str">
        <f>IF(AND(Include_study?="Yes",Sufficient_data="Yes",Moderator&lt;&gt;""),IF(Moderator_model="Fixed effect",Weightf/SUM(Weightf),Calculations!CA194/SUM(Calculations!CA:CA)),"")</f>
        <v/>
      </c>
      <c r="I194" s="2"/>
      <c r="J194" s="2"/>
      <c r="K194" s="2"/>
      <c r="L194" s="2"/>
      <c r="M194" s="2"/>
      <c r="N194" s="2"/>
      <c r="O194" s="2"/>
      <c r="P194" s="2"/>
    </row>
    <row r="195" spans="4:16" x14ac:dyDescent="0.2">
      <c r="D195" s="75" t="str">
        <f t="shared" si="18"/>
        <v/>
      </c>
      <c r="E195" s="6" t="str">
        <f t="shared" si="19"/>
        <v/>
      </c>
      <c r="F195" s="6" t="str">
        <f t="shared" si="20"/>
        <v/>
      </c>
      <c r="G195" s="79" t="str">
        <f>IF(AND(Include_study?="Yes",Sufficient_data="Yes",Moderator&lt;&gt;""),IF(Moderator_model="Fixed effect",Weightf/SUM(Weightf),Calculations!CA195/SUM(Calculations!CA:CA)),"")</f>
        <v/>
      </c>
      <c r="I195" s="2"/>
      <c r="J195" s="2"/>
      <c r="K195" s="2"/>
      <c r="L195" s="2"/>
      <c r="M195" s="2"/>
      <c r="N195" s="2"/>
      <c r="O195" s="2"/>
      <c r="P195" s="2"/>
    </row>
    <row r="196" spans="4:16" x14ac:dyDescent="0.2">
      <c r="D196" s="75" t="str">
        <f t="shared" si="18"/>
        <v/>
      </c>
      <c r="E196" s="6" t="str">
        <f t="shared" si="19"/>
        <v/>
      </c>
      <c r="F196" s="6" t="str">
        <f t="shared" si="20"/>
        <v/>
      </c>
      <c r="G196" s="79" t="str">
        <f>IF(AND(Include_study?="Yes",Sufficient_data="Yes",Moderator&lt;&gt;""),IF(Moderator_model="Fixed effect",Weightf/SUM(Weightf),Calculations!CA196/SUM(Calculations!CA:CA)),"")</f>
        <v/>
      </c>
      <c r="I196" s="2"/>
      <c r="J196" s="2"/>
      <c r="K196" s="2"/>
      <c r="L196" s="2"/>
      <c r="M196" s="2"/>
      <c r="N196" s="2"/>
      <c r="O196" s="2"/>
      <c r="P196" s="2"/>
    </row>
    <row r="197" spans="4:16" x14ac:dyDescent="0.2">
      <c r="D197" s="75" t="str">
        <f t="shared" si="18"/>
        <v/>
      </c>
      <c r="E197" s="6" t="str">
        <f t="shared" si="19"/>
        <v/>
      </c>
      <c r="F197" s="6" t="str">
        <f t="shared" si="20"/>
        <v/>
      </c>
      <c r="G197" s="79" t="str">
        <f>IF(AND(Include_study?="Yes",Sufficient_data="Yes",Moderator&lt;&gt;""),IF(Moderator_model="Fixed effect",Weightf/SUM(Weightf),Calculations!CA197/SUM(Calculations!CA:CA)),"")</f>
        <v/>
      </c>
      <c r="I197" s="2"/>
      <c r="J197" s="2"/>
      <c r="K197" s="2"/>
      <c r="L197" s="2"/>
      <c r="M197" s="2"/>
      <c r="N197" s="2"/>
      <c r="O197" s="2"/>
      <c r="P197" s="2"/>
    </row>
    <row r="198" spans="4:16" x14ac:dyDescent="0.2">
      <c r="D198" s="75" t="str">
        <f t="shared" si="18"/>
        <v/>
      </c>
      <c r="E198" s="6" t="str">
        <f t="shared" si="19"/>
        <v/>
      </c>
      <c r="F198" s="6" t="str">
        <f t="shared" si="20"/>
        <v/>
      </c>
      <c r="G198" s="79" t="str">
        <f>IF(AND(Include_study?="Yes",Sufficient_data="Yes",Moderator&lt;&gt;""),IF(Moderator_model="Fixed effect",Weightf/SUM(Weightf),Calculations!CA198/SUM(Calculations!CA:CA)),"")</f>
        <v/>
      </c>
      <c r="I198" s="2"/>
      <c r="J198" s="2"/>
      <c r="K198" s="2"/>
      <c r="L198" s="2"/>
      <c r="M198" s="2"/>
      <c r="N198" s="2"/>
      <c r="O198" s="2"/>
      <c r="P198" s="2"/>
    </row>
    <row r="199" spans="4:16" x14ac:dyDescent="0.2">
      <c r="D199" s="75" t="str">
        <f t="shared" si="18"/>
        <v/>
      </c>
      <c r="E199" s="6" t="str">
        <f t="shared" si="19"/>
        <v/>
      </c>
      <c r="F199" s="6" t="str">
        <f t="shared" si="20"/>
        <v/>
      </c>
      <c r="G199" s="79" t="str">
        <f>IF(AND(Include_study?="Yes",Sufficient_data="Yes",Moderator&lt;&gt;""),IF(Moderator_model="Fixed effect",Weightf/SUM(Weightf),Calculations!CA199/SUM(Calculations!CA:CA)),"")</f>
        <v/>
      </c>
      <c r="I199" s="2"/>
      <c r="J199" s="2"/>
      <c r="K199" s="2"/>
      <c r="L199" s="2"/>
      <c r="M199" s="2"/>
      <c r="N199" s="2"/>
      <c r="O199" s="2"/>
      <c r="P199" s="2"/>
    </row>
    <row r="200" spans="4:16" x14ac:dyDescent="0.2">
      <c r="D200" s="75" t="str">
        <f t="shared" si="18"/>
        <v/>
      </c>
      <c r="E200" s="6" t="str">
        <f t="shared" si="19"/>
        <v/>
      </c>
      <c r="F200" s="6" t="str">
        <f t="shared" si="20"/>
        <v/>
      </c>
      <c r="G200" s="79" t="str">
        <f>IF(AND(Include_study?="Yes",Sufficient_data="Yes",Moderator&lt;&gt;""),IF(Moderator_model="Fixed effect",Weightf/SUM(Weightf),Calculations!CA200/SUM(Calculations!CA:CA)),"")</f>
        <v/>
      </c>
      <c r="I200" s="2"/>
      <c r="J200" s="2"/>
      <c r="K200" s="2"/>
      <c r="L200" s="2"/>
      <c r="M200" s="2"/>
      <c r="N200" s="2"/>
      <c r="O200" s="2"/>
      <c r="P200" s="2"/>
    </row>
    <row r="201" spans="4:16" x14ac:dyDescent="0.2">
      <c r="D201" s="63" t="str">
        <f t="shared" si="18"/>
        <v/>
      </c>
      <c r="E201" s="50" t="str">
        <f t="shared" si="19"/>
        <v/>
      </c>
      <c r="F201" s="50" t="str">
        <f t="shared" si="20"/>
        <v/>
      </c>
      <c r="G201" s="80" t="str">
        <f>IF(AND(Include_study?="Yes",Sufficient_data="Yes",Moderator&lt;&gt;""),IF(Moderator_model="Fixed effect",Weightf/SUM(Weightf),Calculations!CA201/SUM(Calculations!CA:CA)),"")</f>
        <v/>
      </c>
      <c r="I201" s="2"/>
      <c r="J201" s="2"/>
      <c r="K201" s="2"/>
      <c r="L201" s="2"/>
      <c r="M201" s="2"/>
      <c r="N201" s="2"/>
      <c r="O201" s="2"/>
      <c r="P201" s="2"/>
    </row>
  </sheetData>
  <mergeCells count="1">
    <mergeCell ref="A1:B1"/>
  </mergeCells>
  <dataValidations count="1">
    <dataValidation type="list" allowBlank="1" showInputMessage="1" showErrorMessage="1" sqref="B2" xr:uid="{00000000-0002-0000-0300-000000000000}">
      <formula1>"Fixed effect,Random effects"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201"/>
  <sheetViews>
    <sheetView showGridLines="0" topLeftCell="H1" zoomScaleNormal="100" workbookViewId="0">
      <pane ySplit="1" topLeftCell="A2" activePane="bottomLeft" state="frozen"/>
      <selection pane="bottomLeft" activeCell="I33" sqref="I33"/>
    </sheetView>
  </sheetViews>
  <sheetFormatPr defaultRowHeight="12" outlineLevelCol="1" x14ac:dyDescent="0.2"/>
  <cols>
    <col min="1" max="1" width="16.5" style="33" bestFit="1" customWidth="1"/>
    <col min="2" max="2" width="15.5" style="33" bestFit="1" customWidth="1"/>
    <col min="3" max="3" width="3.33203125" style="33" customWidth="1"/>
    <col min="4" max="4" width="11" style="33" customWidth="1" outlineLevel="1"/>
    <col min="5" max="5" width="9.83203125" style="33" customWidth="1" outlineLevel="1"/>
    <col min="6" max="6" width="13" style="33" customWidth="1" outlineLevel="1"/>
    <col min="7" max="7" width="3.33203125" style="33" customWidth="1" outlineLevel="1"/>
    <col min="8" max="8" width="18.6640625" customWidth="1" outlineLevel="1"/>
    <col min="9" max="9" width="9" customWidth="1" outlineLevel="1"/>
    <col min="10" max="10" width="3.33203125" customWidth="1" outlineLevel="1"/>
    <col min="11" max="11" width="28.5" customWidth="1" outlineLevel="1"/>
    <col min="12" max="12" width="27.6640625" customWidth="1" outlineLevel="1"/>
    <col min="13" max="13" width="5.5" bestFit="1" customWidth="1"/>
    <col min="14" max="14" width="3.33203125" style="33" customWidth="1"/>
    <col min="15" max="15" width="9.33203125" customWidth="1" outlineLevel="1"/>
    <col min="16" max="16" width="9.1640625" customWidth="1" outlineLevel="1"/>
    <col min="17" max="17" width="5.6640625" customWidth="1" outlineLevel="1"/>
    <col min="18" max="18" width="7.33203125" style="33" customWidth="1" outlineLevel="1"/>
    <col min="19" max="19" width="9.33203125" customWidth="1" outlineLevel="1"/>
    <col min="20" max="20" width="5.5" style="33" bestFit="1" customWidth="1"/>
    <col min="21" max="21" width="3.33203125" style="33" customWidth="1"/>
    <col min="22" max="22" width="11" style="2" customWidth="1" outlineLevel="1"/>
    <col min="23" max="23" width="19.1640625" style="2" customWidth="1" outlineLevel="1"/>
    <col min="24" max="24" width="3.33203125" customWidth="1" outlineLevel="1"/>
    <col min="25" max="25" width="8.5" style="2" bestFit="1" customWidth="1" outlineLevel="1"/>
    <col min="26" max="26" width="9.6640625" style="2" customWidth="1" outlineLevel="1"/>
    <col min="27" max="27" width="10" style="2" customWidth="1" outlineLevel="1"/>
    <col min="28" max="28" width="19" style="2" customWidth="1" outlineLevel="1"/>
    <col min="29" max="29" width="49.6640625" style="2" customWidth="1" outlineLevel="1"/>
    <col min="30" max="30" width="5.5" style="2" bestFit="1" customWidth="1"/>
    <col min="31" max="31" width="3.33203125" style="33" customWidth="1"/>
    <col min="32" max="32" width="11" style="33" customWidth="1" outlineLevel="1"/>
    <col min="33" max="33" width="19.6640625" style="2" customWidth="1" outlineLevel="1"/>
    <col min="34" max="34" width="7.33203125" style="2" customWidth="1" outlineLevel="1"/>
    <col min="35" max="35" width="3.33203125" customWidth="1" outlineLevel="1"/>
    <col min="36" max="36" width="19.83203125" customWidth="1" outlineLevel="1"/>
    <col min="37" max="40" width="10.6640625" customWidth="1" outlineLevel="1"/>
    <col min="41" max="41" width="5.5" bestFit="1" customWidth="1"/>
    <col min="42" max="42" width="3.33203125" customWidth="1"/>
    <col min="43" max="43" width="11" style="33" customWidth="1" outlineLevel="1"/>
    <col min="44" max="44" width="14.6640625" style="34" customWidth="1" outlineLevel="1"/>
    <col min="45" max="45" width="14.6640625" style="33" customWidth="1" outlineLevel="1"/>
    <col min="46" max="46" width="3.33203125" style="33" customWidth="1" outlineLevel="1"/>
    <col min="47" max="51" width="11.5" customWidth="1" outlineLevel="1"/>
    <col min="52" max="52" width="5.5" bestFit="1" customWidth="1"/>
    <col min="53" max="53" width="3.33203125" customWidth="1"/>
    <col min="54" max="54" width="31" style="2" bestFit="1" customWidth="1" outlineLevel="1"/>
    <col min="55" max="55" width="7.1640625" style="2" customWidth="1" outlineLevel="1"/>
    <col min="56" max="56" width="5.5" bestFit="1" customWidth="1"/>
  </cols>
  <sheetData>
    <row r="1" spans="1:56" s="115" customFormat="1" ht="35.25" customHeight="1" x14ac:dyDescent="0.2">
      <c r="A1" s="147" t="s">
        <v>150</v>
      </c>
      <c r="B1" s="147"/>
      <c r="D1" s="116" t="s">
        <v>7</v>
      </c>
      <c r="E1" s="116" t="s">
        <v>10</v>
      </c>
      <c r="F1" s="116" t="s">
        <v>170</v>
      </c>
      <c r="M1" s="117"/>
      <c r="O1" s="147" t="s">
        <v>160</v>
      </c>
      <c r="P1" s="147"/>
      <c r="Q1" s="147"/>
      <c r="R1" s="147"/>
      <c r="S1" s="147"/>
      <c r="T1" s="117"/>
      <c r="V1" s="116" t="s">
        <v>7</v>
      </c>
      <c r="W1" s="116" t="s">
        <v>82</v>
      </c>
      <c r="AD1" s="106"/>
      <c r="AF1" s="114" t="s">
        <v>7</v>
      </c>
      <c r="AG1" s="114" t="s">
        <v>83</v>
      </c>
      <c r="AH1" s="114" t="s">
        <v>16</v>
      </c>
      <c r="AO1" s="106"/>
      <c r="AQ1" s="114" t="s">
        <v>7</v>
      </c>
      <c r="AR1" s="118" t="s">
        <v>187</v>
      </c>
      <c r="AS1" s="114" t="s">
        <v>186</v>
      </c>
      <c r="AZ1" s="106"/>
      <c r="BB1" s="147" t="s">
        <v>141</v>
      </c>
      <c r="BC1" s="152"/>
      <c r="BD1" s="106"/>
    </row>
    <row r="2" spans="1:56" x14ac:dyDescent="0.2">
      <c r="A2" s="6" t="s">
        <v>120</v>
      </c>
      <c r="B2" s="35" t="s">
        <v>253</v>
      </c>
      <c r="D2" s="74" t="str">
        <f t="shared" ref="D2:D65" si="0">IF(AND(Sufficient_data="Yes",Include_study?="Yes"),Study_name,"")</f>
        <v>aaaa</v>
      </c>
      <c r="E2" s="6">
        <f t="shared" ref="E2:E33" si="1">IF(AND(Include_study?="Yes",Sufficient_data="Yes"),Effect_size,"")</f>
        <v>2.2000000000000002</v>
      </c>
      <c r="F2" s="53">
        <f t="shared" ref="F2:F33" si="2">IF(AND(Include_study?="Yes",Sufficient_data="Yes"),Standard_error,"")</f>
        <v>0.25216717426937746</v>
      </c>
      <c r="M2" s="144" t="s">
        <v>234</v>
      </c>
      <c r="O2" s="6"/>
      <c r="P2" s="6" t="s">
        <v>183</v>
      </c>
      <c r="Q2" s="6" t="s">
        <v>2</v>
      </c>
      <c r="R2" s="112" t="s">
        <v>63</v>
      </c>
      <c r="S2" s="6" t="s">
        <v>64</v>
      </c>
      <c r="T2" s="144" t="s">
        <v>214</v>
      </c>
      <c r="V2" s="6" t="str">
        <f t="shared" ref="V2:V33" si="3">IF(AND(Sufficient_data="Yes",Include_study?="Yes"),Study_name,"")</f>
        <v>aaaa</v>
      </c>
      <c r="W2" s="92">
        <f t="shared" ref="W2:W33" si="4">IF(AND(Include_study?="Yes",Sufficient_data="Yes"),IF(Additional_model="Fixed effect",((Effect_size-Combined_Effect_Size)*SQRT(Weightf))/SQRT(1-Weightf/SUM(Weightf)),((Effect_size-Combined_Effect_Size)*SQRT(Weightr))/SQRT(1-Weightr/SUM(Weightr))),"")</f>
        <v>4.6193233419200741</v>
      </c>
      <c r="AD2" s="144" t="s">
        <v>168</v>
      </c>
      <c r="AF2" s="6" t="str">
        <f t="shared" ref="AF2:AF65" si="5">IF(AND(Sufficient_data="Yes",Include_study?="Yes"),Study_name,"")</f>
        <v>aaaa</v>
      </c>
      <c r="AG2" s="102">
        <f t="shared" ref="AG2:AG33" si="6">IF(AND(Include_study?="Yes",Sufficient_data="Yes"),Inverse_standard_error,"")</f>
        <v>3.9656232136374361</v>
      </c>
      <c r="AH2" s="53">
        <f t="shared" ref="AH2:AH33" si="7">IF(AND(Include_study?="Yes",Sufficient_data="Yes"),Z_score,"")</f>
        <v>8.7243710700023591</v>
      </c>
      <c r="AI2" s="33"/>
      <c r="AJ2" s="33"/>
      <c r="AK2" s="33"/>
      <c r="AL2" s="33"/>
      <c r="AM2" s="33"/>
      <c r="AN2" s="33"/>
      <c r="AO2" s="144" t="s">
        <v>169</v>
      </c>
      <c r="AQ2" s="102" t="str">
        <f t="shared" ref="AQ2:AQ65" si="8">IF(AND(Sufficient_data="Yes",Include_study?="Yes"),Study_name,"")</f>
        <v>aaaa</v>
      </c>
      <c r="AR2" s="103">
        <f>IF(Calculations!FC2&lt;&gt;"",NORMSINV(Calculations!FC2),"")</f>
        <v>0.78503604987689113</v>
      </c>
      <c r="AS2" s="92">
        <f t="shared" ref="AS2:AS33" si="9">IF(AND(Include_study?="Yes",Sufficient_data="Yes"),IF(AX$33="Standardized residuals",Standardized_residual,Z_score),"")</f>
        <v>4.6193233419200741</v>
      </c>
      <c r="AU2" s="33"/>
      <c r="AV2" s="33"/>
      <c r="AW2" s="33"/>
      <c r="AX2" s="33"/>
      <c r="AY2" s="33"/>
      <c r="AZ2" s="144" t="s">
        <v>177</v>
      </c>
      <c r="BB2" s="140" t="s">
        <v>178</v>
      </c>
      <c r="BC2" s="140"/>
      <c r="BD2" s="144" t="s">
        <v>176</v>
      </c>
    </row>
    <row r="3" spans="1:56" x14ac:dyDescent="0.2">
      <c r="A3" s="6" t="s">
        <v>19</v>
      </c>
      <c r="B3" s="38">
        <v>0.95</v>
      </c>
      <c r="D3" s="75" t="str">
        <f t="shared" si="0"/>
        <v>bbbb</v>
      </c>
      <c r="E3" s="6">
        <f t="shared" si="1"/>
        <v>1.8</v>
      </c>
      <c r="F3" s="54">
        <f t="shared" si="2"/>
        <v>0.20705175641261109</v>
      </c>
      <c r="M3" s="144"/>
      <c r="O3" s="6" t="s">
        <v>161</v>
      </c>
      <c r="P3" s="46">
        <f>INTERCEPT(Z_score,Inverse_standard_error)</f>
        <v>-9.0884833054903247</v>
      </c>
      <c r="Q3" s="46">
        <f>Q4*SQRT(1/k_*SUMPRODUCT(Inverse_standard_error,Inverse_standard_error))</f>
        <v>9.6060110449919485</v>
      </c>
      <c r="R3" s="46">
        <f>P3-ABS(TINV((1-Additional_confidence_level),k_-1))*Q3</f>
        <v>-30.231171063193976</v>
      </c>
      <c r="S3" s="113">
        <f>P3+ABS(TINV((1-Additional_confidence_level),k_-1))*Q3</f>
        <v>12.054204452213327</v>
      </c>
      <c r="T3" s="144"/>
      <c r="V3" s="6" t="str">
        <f t="shared" si="3"/>
        <v>bbbb</v>
      </c>
      <c r="W3" s="93">
        <f t="shared" si="4"/>
        <v>3.6909017615648216</v>
      </c>
      <c r="AD3" s="144"/>
      <c r="AF3" s="6" t="str">
        <f t="shared" si="5"/>
        <v>bbbb</v>
      </c>
      <c r="AG3" s="37">
        <f t="shared" si="6"/>
        <v>4.8297102972032171</v>
      </c>
      <c r="AH3" s="54">
        <f t="shared" si="7"/>
        <v>8.6934785349657915</v>
      </c>
      <c r="AI3" s="33"/>
      <c r="AJ3" s="33"/>
      <c r="AK3" s="33"/>
      <c r="AL3" s="33"/>
      <c r="AM3" s="33"/>
      <c r="AN3" s="33"/>
      <c r="AO3" s="144"/>
      <c r="AQ3" s="37" t="str">
        <f t="shared" si="8"/>
        <v>bbbb</v>
      </c>
      <c r="AR3" s="101">
        <f>IF(Calculations!FC3&lt;&gt;"",NORMSINV(Calculations!FC3),"")</f>
        <v>0.10179559909470504</v>
      </c>
      <c r="AS3" s="93">
        <f t="shared" si="9"/>
        <v>3.6909017615648216</v>
      </c>
      <c r="AU3" s="33"/>
      <c r="AV3" s="33"/>
      <c r="AW3" s="33"/>
      <c r="AX3" s="33"/>
      <c r="AY3" s="33"/>
      <c r="AZ3" s="144"/>
      <c r="BB3" s="6" t="s">
        <v>142</v>
      </c>
      <c r="BC3" s="46">
        <f>SUM(Z_score)/SQRT(k_)</f>
        <v>18.628643117182079</v>
      </c>
      <c r="BD3" s="144"/>
    </row>
    <row r="4" spans="1:56" ht="12" customHeight="1" x14ac:dyDescent="0.2">
      <c r="D4" s="75" t="str">
        <f t="shared" si="0"/>
        <v>cccc</v>
      </c>
      <c r="E4" s="6">
        <f t="shared" si="1"/>
        <v>1.9</v>
      </c>
      <c r="F4" s="54">
        <f t="shared" si="2"/>
        <v>0.26758551691999272</v>
      </c>
      <c r="M4" s="144"/>
      <c r="O4" s="6" t="s">
        <v>93</v>
      </c>
      <c r="P4" s="46">
        <f>SLOPE(Z_score,Inverse_standard_error)</f>
        <v>2.949239128971493</v>
      </c>
      <c r="Q4" s="46">
        <f>SQRT(((1/(k_-2))*SUMPRODUCT(Calculations!ED:ED,Calculations!ED:ED))/SUMPRODUCT(Calculations!EC:EC,Calculations!EC:EC))</f>
        <v>1.9287308185208818</v>
      </c>
      <c r="R4" s="46">
        <f>P4-ABS(TINV((1-Additional_confidence_level),k_-1))*Q4</f>
        <v>-1.2958687804043669</v>
      </c>
      <c r="S4" s="113">
        <f>P4+ABS(TINV((1-Additional_confidence_level),k_-1))*Q4</f>
        <v>7.1943470383473525</v>
      </c>
      <c r="T4" s="144"/>
      <c r="V4" s="6" t="str">
        <f t="shared" si="3"/>
        <v>cccc</v>
      </c>
      <c r="W4" s="93">
        <f t="shared" si="4"/>
        <v>3.1912304964530667</v>
      </c>
      <c r="AD4" s="144"/>
      <c r="AF4" s="6" t="str">
        <f t="shared" si="5"/>
        <v>cccc</v>
      </c>
      <c r="AG4" s="37">
        <f t="shared" si="6"/>
        <v>3.7371230383107656</v>
      </c>
      <c r="AH4" s="54">
        <f t="shared" si="7"/>
        <v>7.1005337727904543</v>
      </c>
      <c r="AI4" s="33"/>
      <c r="AJ4" s="33"/>
      <c r="AK4" s="33"/>
      <c r="AL4" s="33"/>
      <c r="AM4" s="33"/>
      <c r="AN4" s="33"/>
      <c r="AO4" s="144"/>
      <c r="AQ4" s="37" t="str">
        <f t="shared" si="8"/>
        <v>cccc</v>
      </c>
      <c r="AR4" s="101">
        <f>IF(Calculations!FC4&lt;&gt;"",NORMSINV(Calculations!FC4),"")</f>
        <v>-0.10179559909470488</v>
      </c>
      <c r="AS4" s="93">
        <f t="shared" si="9"/>
        <v>3.1912304964530667</v>
      </c>
      <c r="AU4" s="33"/>
      <c r="AV4" s="33"/>
      <c r="AW4" s="33"/>
      <c r="AX4" s="33"/>
      <c r="AY4" s="33"/>
      <c r="AZ4" s="144"/>
      <c r="BB4" s="6" t="s">
        <v>239</v>
      </c>
      <c r="BC4" s="17">
        <f>MAX(0,k_*(BC3/NORMSINV((1-Additional_confidence_level)))^2-k_)</f>
        <v>1527.1791716907933</v>
      </c>
      <c r="BD4" s="144"/>
    </row>
    <row r="5" spans="1:56" x14ac:dyDescent="0.2">
      <c r="D5" s="75" t="str">
        <f t="shared" si="0"/>
        <v>dddd</v>
      </c>
      <c r="E5" s="6">
        <f t="shared" si="1"/>
        <v>2.0499999999999998</v>
      </c>
      <c r="F5" s="54">
        <f t="shared" si="2"/>
        <v>0.14237361046906649</v>
      </c>
      <c r="M5" s="144"/>
      <c r="O5" s="33"/>
      <c r="P5" s="33"/>
      <c r="Q5" s="33"/>
      <c r="S5" s="33"/>
      <c r="T5" s="144"/>
      <c r="V5" s="6" t="str">
        <f t="shared" si="3"/>
        <v>dddd</v>
      </c>
      <c r="W5" s="93">
        <f t="shared" si="4"/>
        <v>7.5641640548360138</v>
      </c>
      <c r="AD5" s="144"/>
      <c r="AF5" s="6" t="str">
        <f t="shared" si="5"/>
        <v>dddd</v>
      </c>
      <c r="AG5" s="37">
        <f t="shared" si="6"/>
        <v>7.02377355399911</v>
      </c>
      <c r="AH5" s="54">
        <f t="shared" si="7"/>
        <v>14.398735785698173</v>
      </c>
      <c r="AI5" s="33"/>
      <c r="AJ5" s="33"/>
      <c r="AK5" s="33"/>
      <c r="AL5" s="33"/>
      <c r="AM5" s="33"/>
      <c r="AN5" s="33"/>
      <c r="AO5" s="144"/>
      <c r="AQ5" s="37" t="str">
        <f t="shared" si="8"/>
        <v>dddd</v>
      </c>
      <c r="AR5" s="101">
        <f>IF(Calculations!FC5&lt;&gt;"",NORMSINV(Calculations!FC5),"")</f>
        <v>1.6067550689692418</v>
      </c>
      <c r="AS5" s="93">
        <f t="shared" si="9"/>
        <v>7.5641640548360138</v>
      </c>
      <c r="AU5" s="33"/>
      <c r="AV5" s="33"/>
      <c r="AW5" s="33"/>
      <c r="AX5" s="33"/>
      <c r="AY5" s="33"/>
      <c r="AZ5" s="144"/>
      <c r="BB5" s="6" t="s">
        <v>143</v>
      </c>
      <c r="BC5" s="8" t="b">
        <f>BC4&lt;5*k_+10</f>
        <v>0</v>
      </c>
      <c r="BD5" s="144"/>
    </row>
    <row r="6" spans="1:56" x14ac:dyDescent="0.2">
      <c r="D6" s="75" t="str">
        <f t="shared" si="0"/>
        <v>eeee</v>
      </c>
      <c r="E6" s="6">
        <f t="shared" si="1"/>
        <v>0.05</v>
      </c>
      <c r="F6" s="54">
        <f t="shared" si="2"/>
        <v>0.20385042730617328</v>
      </c>
      <c r="M6" s="144"/>
      <c r="O6" s="6" t="s">
        <v>185</v>
      </c>
      <c r="P6" s="46">
        <f>P3/Q3</f>
        <v>-0.9461245945816984</v>
      </c>
      <c r="Q6" s="33"/>
      <c r="S6" s="33"/>
      <c r="T6" s="144"/>
      <c r="V6" s="6" t="str">
        <f t="shared" si="3"/>
        <v>eeee</v>
      </c>
      <c r="W6" s="93">
        <f t="shared" si="4"/>
        <v>-5.2003876539262732</v>
      </c>
      <c r="AD6" s="144"/>
      <c r="AF6" s="6" t="str">
        <f t="shared" si="5"/>
        <v>eeee</v>
      </c>
      <c r="AG6" s="37">
        <f t="shared" si="6"/>
        <v>4.9055575365463886</v>
      </c>
      <c r="AH6" s="54">
        <f t="shared" si="7"/>
        <v>0.24527787682731941</v>
      </c>
      <c r="AI6" s="33"/>
      <c r="AJ6" s="33"/>
      <c r="AK6" s="33"/>
      <c r="AL6" s="33"/>
      <c r="AM6" s="33"/>
      <c r="AN6" s="33"/>
      <c r="AO6" s="144"/>
      <c r="AQ6" s="37" t="str">
        <f t="shared" si="8"/>
        <v>eeee</v>
      </c>
      <c r="AR6" s="101">
        <f>IF(Calculations!FC6&lt;&gt;"",NORMSINV(Calculations!FC6),"")</f>
        <v>-0.53218973091930433</v>
      </c>
      <c r="AS6" s="93">
        <f t="shared" si="9"/>
        <v>-5.2003876539262732</v>
      </c>
      <c r="AU6" s="33"/>
      <c r="AV6" s="33"/>
      <c r="AW6" s="33"/>
      <c r="AX6" s="33"/>
      <c r="AY6" s="33"/>
      <c r="AZ6" s="144"/>
      <c r="BB6" s="33"/>
      <c r="BC6" s="33"/>
      <c r="BD6" s="144"/>
    </row>
    <row r="7" spans="1:56" x14ac:dyDescent="0.2">
      <c r="D7" s="75" t="str">
        <f t="shared" si="0"/>
        <v>ffff</v>
      </c>
      <c r="E7" s="6">
        <f t="shared" si="1"/>
        <v>-0.6</v>
      </c>
      <c r="F7" s="54">
        <f t="shared" si="2"/>
        <v>0.21374657534984651</v>
      </c>
      <c r="M7" s="144"/>
      <c r="O7" s="6" t="s">
        <v>116</v>
      </c>
      <c r="P7" s="32">
        <f>TDIST(ABS(P6),k_-2,2)</f>
        <v>0.36638532694889192</v>
      </c>
      <c r="Q7" s="33"/>
      <c r="S7" s="33"/>
      <c r="T7" s="144"/>
      <c r="V7" s="6" t="str">
        <f t="shared" si="3"/>
        <v>ffff</v>
      </c>
      <c r="W7" s="93">
        <f t="shared" si="4"/>
        <v>-8.0993646402832518</v>
      </c>
      <c r="AD7" s="144"/>
      <c r="AF7" s="6" t="str">
        <f t="shared" si="5"/>
        <v>ffff</v>
      </c>
      <c r="AG7" s="37">
        <f t="shared" si="6"/>
        <v>4.6784375298797887</v>
      </c>
      <c r="AH7" s="54">
        <f t="shared" si="7"/>
        <v>-2.8070625179278732</v>
      </c>
      <c r="AI7" s="33"/>
      <c r="AJ7" s="33"/>
      <c r="AK7" s="33"/>
      <c r="AL7" s="33"/>
      <c r="AM7" s="33"/>
      <c r="AN7" s="33"/>
      <c r="AO7" s="144"/>
      <c r="AQ7" s="37" t="str">
        <f t="shared" si="8"/>
        <v>ffff</v>
      </c>
      <c r="AR7" s="101">
        <f>IF(Calculations!FC7&lt;&gt;"",NORMSINV(Calculations!FC7),"")</f>
        <v>-1.1024403670151643</v>
      </c>
      <c r="AS7" s="93">
        <f t="shared" si="9"/>
        <v>-8.0993646402832518</v>
      </c>
      <c r="AU7" s="33"/>
      <c r="AV7" s="33"/>
      <c r="AW7" s="33"/>
      <c r="AX7" s="33"/>
      <c r="AY7" s="33"/>
      <c r="AZ7" s="144"/>
      <c r="BB7" s="148" t="s">
        <v>179</v>
      </c>
      <c r="BC7" s="149"/>
      <c r="BD7" s="144"/>
    </row>
    <row r="8" spans="1:56" x14ac:dyDescent="0.2">
      <c r="D8" s="75" t="str">
        <f t="shared" si="0"/>
        <v>gggg</v>
      </c>
      <c r="E8" s="6">
        <f t="shared" si="1"/>
        <v>2</v>
      </c>
      <c r="F8" s="54">
        <f t="shared" si="2"/>
        <v>0.22265797598629469</v>
      </c>
      <c r="M8" s="144"/>
      <c r="O8" s="33"/>
      <c r="P8" s="33"/>
      <c r="Q8" s="33"/>
      <c r="S8" s="33"/>
      <c r="T8" s="144"/>
      <c r="V8" s="6" t="str">
        <f t="shared" si="3"/>
        <v>gggg</v>
      </c>
      <c r="W8" s="93">
        <f t="shared" si="4"/>
        <v>4.3429477123887983</v>
      </c>
      <c r="AD8" s="144"/>
      <c r="AF8" s="6" t="str">
        <f t="shared" si="5"/>
        <v>gggg</v>
      </c>
      <c r="AG8" s="37">
        <f t="shared" si="6"/>
        <v>4.4911932553521154</v>
      </c>
      <c r="AH8" s="54">
        <f t="shared" si="7"/>
        <v>8.9823865107042309</v>
      </c>
      <c r="AI8" s="33"/>
      <c r="AJ8" s="33"/>
      <c r="AK8" s="33"/>
      <c r="AL8" s="33"/>
      <c r="AM8" s="33"/>
      <c r="AN8" s="33"/>
      <c r="AO8" s="144"/>
      <c r="AQ8" s="37" t="str">
        <f t="shared" si="8"/>
        <v>gggg</v>
      </c>
      <c r="AR8" s="101">
        <f>IF(Calculations!FC8&lt;&gt;"",NORMSINV(Calculations!FC8),"")</f>
        <v>0.53218973091930399</v>
      </c>
      <c r="AS8" s="93">
        <f t="shared" si="9"/>
        <v>4.3429477123887983</v>
      </c>
      <c r="AU8" s="33"/>
      <c r="AV8" s="33"/>
      <c r="AW8" s="33"/>
      <c r="AX8" s="33"/>
      <c r="AY8" s="33"/>
      <c r="AZ8" s="144"/>
      <c r="BB8" s="137" t="s">
        <v>257</v>
      </c>
      <c r="BC8" s="17">
        <f>MAX(0,(k_*(1-MAX(Calculations!FO:FO)-1)/MAX(Calculations!FO:FO)))</f>
        <v>0</v>
      </c>
      <c r="BD8" s="144"/>
    </row>
    <row r="9" spans="1:56" ht="12" customHeight="1" x14ac:dyDescent="0.2">
      <c r="D9" s="75" t="str">
        <f t="shared" si="0"/>
        <v>hhhh</v>
      </c>
      <c r="E9" s="6">
        <f t="shared" si="1"/>
        <v>1.8</v>
      </c>
      <c r="F9" s="54">
        <f t="shared" si="2"/>
        <v>0.20705175641261109</v>
      </c>
      <c r="M9" s="144"/>
      <c r="O9" s="140" t="s">
        <v>193</v>
      </c>
      <c r="P9" s="140"/>
      <c r="Q9" s="140"/>
      <c r="R9" s="140"/>
      <c r="S9" s="140"/>
      <c r="T9" s="144"/>
      <c r="V9" s="6" t="str">
        <f t="shared" si="3"/>
        <v>hhhh</v>
      </c>
      <c r="W9" s="93">
        <f t="shared" si="4"/>
        <v>3.6909017615648216</v>
      </c>
      <c r="AD9" s="144"/>
      <c r="AF9" s="6" t="str">
        <f t="shared" si="5"/>
        <v>hhhh</v>
      </c>
      <c r="AG9" s="37">
        <f t="shared" si="6"/>
        <v>4.8297102972032171</v>
      </c>
      <c r="AH9" s="54">
        <f t="shared" si="7"/>
        <v>8.6934785349657915</v>
      </c>
      <c r="AI9" s="33"/>
      <c r="AJ9" s="33"/>
      <c r="AK9" s="33"/>
      <c r="AL9" s="33"/>
      <c r="AM9" s="33"/>
      <c r="AN9" s="33"/>
      <c r="AO9" s="144"/>
      <c r="AQ9" s="37" t="str">
        <f t="shared" si="8"/>
        <v>hhhh</v>
      </c>
      <c r="AR9" s="101">
        <f>IF(Calculations!FC9&lt;&gt;"",NORMSINV(Calculations!FC9),"")</f>
        <v>0.30974253153853021</v>
      </c>
      <c r="AS9" s="93">
        <f t="shared" si="9"/>
        <v>3.6909017615648216</v>
      </c>
      <c r="AU9" s="33"/>
      <c r="AV9" s="33"/>
      <c r="AW9" s="33"/>
      <c r="AX9" s="33"/>
      <c r="AY9" s="33"/>
      <c r="AZ9" s="144"/>
      <c r="BB9" s="33"/>
      <c r="BC9" s="33"/>
      <c r="BD9" s="144"/>
    </row>
    <row r="10" spans="1:56" ht="12" customHeight="1" x14ac:dyDescent="0.2">
      <c r="D10" s="75" t="str">
        <f t="shared" si="0"/>
        <v>iiii</v>
      </c>
      <c r="E10" s="6">
        <f t="shared" si="1"/>
        <v>0.4</v>
      </c>
      <c r="F10" s="54">
        <f t="shared" si="2"/>
        <v>0.22369512481352763</v>
      </c>
      <c r="M10" s="144"/>
      <c r="O10" s="153" t="s">
        <v>201</v>
      </c>
      <c r="P10" s="154"/>
      <c r="Q10" s="154"/>
      <c r="R10" s="154"/>
      <c r="S10" s="17">
        <f>SUM(Calculations!EK:EK)/2-SUM(Calculations!EL:EL)/2</f>
        <v>-5</v>
      </c>
      <c r="T10" s="144"/>
      <c r="V10" s="6" t="str">
        <f t="shared" si="3"/>
        <v>iiii</v>
      </c>
      <c r="W10" s="93">
        <f t="shared" si="4"/>
        <v>-3.0841438409327764</v>
      </c>
      <c r="AD10" s="144"/>
      <c r="AF10" s="6" t="str">
        <f t="shared" si="5"/>
        <v>iiii</v>
      </c>
      <c r="AG10" s="37">
        <f t="shared" si="6"/>
        <v>4.4703701112556677</v>
      </c>
      <c r="AH10" s="54">
        <f t="shared" si="7"/>
        <v>1.7881480445022673</v>
      </c>
      <c r="AI10" s="33"/>
      <c r="AJ10" s="33"/>
      <c r="AK10" s="33"/>
      <c r="AL10" s="33"/>
      <c r="AM10" s="33"/>
      <c r="AN10" s="33"/>
      <c r="AO10" s="144"/>
      <c r="AQ10" s="37" t="str">
        <f t="shared" si="8"/>
        <v>iiii</v>
      </c>
      <c r="AR10" s="101">
        <f>IF(Calculations!FC10&lt;&gt;"",NORMSINV(Calculations!FC10),"")</f>
        <v>-0.30974253153853021</v>
      </c>
      <c r="AS10" s="93">
        <f t="shared" si="9"/>
        <v>-3.0841438409327764</v>
      </c>
      <c r="AU10" s="33"/>
      <c r="AV10" s="33"/>
      <c r="AW10" s="33"/>
      <c r="AX10" s="33"/>
      <c r="AY10" s="33"/>
      <c r="AZ10" s="144"/>
      <c r="BB10" s="140" t="s">
        <v>180</v>
      </c>
      <c r="BC10" s="140"/>
      <c r="BD10" s="144"/>
    </row>
    <row r="11" spans="1:56" ht="13.5" x14ac:dyDescent="0.25">
      <c r="D11" s="75" t="str">
        <f t="shared" si="0"/>
        <v>jjjj</v>
      </c>
      <c r="E11" s="6">
        <f t="shared" si="1"/>
        <v>2.1</v>
      </c>
      <c r="F11" s="54">
        <f t="shared" si="2"/>
        <v>0.16046447688386337</v>
      </c>
      <c r="M11" s="144"/>
      <c r="O11" s="155" t="s">
        <v>209</v>
      </c>
      <c r="P11" s="156"/>
      <c r="Q11" s="156"/>
      <c r="R11" s="156"/>
      <c r="S11" s="46">
        <f>(SUM(Calculations!EK:EK)/2-SUM(Calculations!EL:EL)/2)/(1/2*k_*(k_-1))</f>
        <v>-7.575757575757576E-2</v>
      </c>
      <c r="T11" s="144"/>
      <c r="V11" s="6" t="str">
        <f t="shared" si="3"/>
        <v>jjjj</v>
      </c>
      <c r="W11" s="93">
        <f t="shared" si="4"/>
        <v>6.9080327742138214</v>
      </c>
      <c r="AD11" s="144"/>
      <c r="AF11" s="6" t="str">
        <f t="shared" si="5"/>
        <v>jjjj</v>
      </c>
      <c r="AG11" s="37">
        <f t="shared" si="6"/>
        <v>6.2319088898644708</v>
      </c>
      <c r="AH11" s="54">
        <f t="shared" si="7"/>
        <v>13.08700866871539</v>
      </c>
      <c r="AI11" s="33"/>
      <c r="AJ11" s="33"/>
      <c r="AK11" s="33"/>
      <c r="AL11" s="33"/>
      <c r="AM11" s="33"/>
      <c r="AN11" s="33"/>
      <c r="AO11" s="144"/>
      <c r="AQ11" s="37" t="str">
        <f t="shared" si="8"/>
        <v>jjjj</v>
      </c>
      <c r="AR11" s="101">
        <f>IF(Calculations!FC11&lt;&gt;"",NORMSINV(Calculations!FC11),"")</f>
        <v>1.1024403670151643</v>
      </c>
      <c r="AS11" s="93">
        <f t="shared" si="9"/>
        <v>6.9080327742138214</v>
      </c>
      <c r="AU11" s="33"/>
      <c r="AV11" s="33"/>
      <c r="AW11" s="33"/>
      <c r="AX11" s="33"/>
      <c r="AY11" s="33"/>
      <c r="AZ11" s="144"/>
      <c r="BB11" s="6" t="s">
        <v>196</v>
      </c>
      <c r="BC11" s="5">
        <v>0.05</v>
      </c>
      <c r="BD11" s="144"/>
    </row>
    <row r="12" spans="1:56" ht="13.5" x14ac:dyDescent="0.25">
      <c r="D12" s="75" t="str">
        <f t="shared" si="0"/>
        <v>kkkk</v>
      </c>
      <c r="E12" s="6">
        <f t="shared" si="1"/>
        <v>-0.4</v>
      </c>
      <c r="F12" s="54">
        <f t="shared" si="2"/>
        <v>0.21113144569835279</v>
      </c>
      <c r="M12" s="144"/>
      <c r="O12" s="155" t="s">
        <v>194</v>
      </c>
      <c r="P12" s="156"/>
      <c r="Q12" s="156"/>
      <c r="R12" s="156"/>
      <c r="S12" s="46">
        <f>S10/SQRT((k_*(k_-1)*(2*k_+5)/18))</f>
        <v>-0.34286274066187084</v>
      </c>
      <c r="T12" s="144"/>
      <c r="V12" s="6" t="str">
        <f t="shared" si="3"/>
        <v>kkkk</v>
      </c>
      <c r="W12" s="93">
        <f t="shared" si="4"/>
        <v>-7.2226820822659485</v>
      </c>
      <c r="AD12" s="144"/>
      <c r="AF12" s="6" t="str">
        <f t="shared" si="5"/>
        <v>kkkk</v>
      </c>
      <c r="AG12" s="37">
        <f t="shared" si="6"/>
        <v>4.7363858883849899</v>
      </c>
      <c r="AH12" s="54">
        <f t="shared" si="7"/>
        <v>-1.8945543553539961</v>
      </c>
      <c r="AI12" s="33"/>
      <c r="AJ12" s="33"/>
      <c r="AK12" s="33"/>
      <c r="AL12" s="33"/>
      <c r="AM12" s="33"/>
      <c r="AN12" s="33"/>
      <c r="AO12" s="144"/>
      <c r="AQ12" s="37" t="str">
        <f t="shared" si="8"/>
        <v>kkkk</v>
      </c>
      <c r="AR12" s="101">
        <f>IF(Calculations!FC12&lt;&gt;"",NORMSINV(Calculations!FC12),"")</f>
        <v>-0.78503604987689179</v>
      </c>
      <c r="AS12" s="93">
        <f t="shared" si="9"/>
        <v>-7.2226820822659485</v>
      </c>
      <c r="AU12" s="33"/>
      <c r="AV12" s="33"/>
      <c r="AW12" s="33"/>
      <c r="AX12" s="33"/>
      <c r="AY12" s="33"/>
      <c r="AZ12" s="144"/>
      <c r="BB12" s="6" t="s">
        <v>197</v>
      </c>
      <c r="BC12" s="5">
        <v>0</v>
      </c>
      <c r="BD12" s="144"/>
    </row>
    <row r="13" spans="1:56" x14ac:dyDescent="0.2">
      <c r="D13" s="75" t="str">
        <f t="shared" si="0"/>
        <v>llll</v>
      </c>
      <c r="E13" s="6">
        <f t="shared" si="1"/>
        <v>-0.5</v>
      </c>
      <c r="F13" s="54">
        <f t="shared" si="2"/>
        <v>0.20158939401417572</v>
      </c>
      <c r="M13" s="144"/>
      <c r="O13" s="155" t="s">
        <v>116</v>
      </c>
      <c r="P13" s="156"/>
      <c r="Q13" s="156"/>
      <c r="R13" s="156"/>
      <c r="S13" s="32">
        <f>1-NORMSDIST(ABS(S12))</f>
        <v>0.36585086161210512</v>
      </c>
      <c r="T13" s="144"/>
      <c r="V13" s="6" t="str">
        <f t="shared" si="3"/>
        <v>llll</v>
      </c>
      <c r="W13" s="93">
        <f t="shared" si="4"/>
        <v>-8.1125426956828033</v>
      </c>
      <c r="AD13" s="144"/>
      <c r="AF13" s="6" t="str">
        <f t="shared" si="5"/>
        <v>llll</v>
      </c>
      <c r="AG13" s="37">
        <f t="shared" si="6"/>
        <v>4.960578431669278</v>
      </c>
      <c r="AH13" s="54">
        <f t="shared" si="7"/>
        <v>-2.480289215834639</v>
      </c>
      <c r="AI13" s="33"/>
      <c r="AJ13" s="33"/>
      <c r="AK13" s="33"/>
      <c r="AL13" s="33"/>
      <c r="AM13" s="33"/>
      <c r="AN13" s="33"/>
      <c r="AO13" s="144"/>
      <c r="AQ13" s="37" t="str">
        <f t="shared" si="8"/>
        <v>llll</v>
      </c>
      <c r="AR13" s="101">
        <f>IF(Calculations!FC13&lt;&gt;"",NORMSINV(Calculations!FC13),"")</f>
        <v>-1.6067550689692427</v>
      </c>
      <c r="AS13" s="93">
        <f t="shared" si="9"/>
        <v>-8.1125426956828033</v>
      </c>
      <c r="AU13" s="33"/>
      <c r="AV13" s="33"/>
      <c r="AW13" s="33"/>
      <c r="AX13" s="33"/>
      <c r="AY13" s="33"/>
      <c r="AZ13" s="144"/>
      <c r="BB13" s="6" t="s">
        <v>239</v>
      </c>
      <c r="BC13" s="17">
        <f>MAX(0,ROUNDUP(k_*(I29-BC11)/(BC11-BC12),0))</f>
        <v>265</v>
      </c>
      <c r="BD13" s="144"/>
    </row>
    <row r="14" spans="1:56" x14ac:dyDescent="0.2">
      <c r="D14" s="75" t="str">
        <f t="shared" si="0"/>
        <v/>
      </c>
      <c r="E14" s="6" t="str">
        <f t="shared" si="1"/>
        <v/>
      </c>
      <c r="F14" s="54" t="str">
        <f t="shared" si="2"/>
        <v/>
      </c>
      <c r="M14" s="144"/>
      <c r="S14" s="27"/>
      <c r="T14" s="144"/>
      <c r="V14" s="6" t="str">
        <f t="shared" si="3"/>
        <v/>
      </c>
      <c r="W14" s="93" t="str">
        <f t="shared" si="4"/>
        <v/>
      </c>
      <c r="AD14" s="144"/>
      <c r="AF14" s="6" t="str">
        <f t="shared" si="5"/>
        <v/>
      </c>
      <c r="AG14" s="37" t="str">
        <f t="shared" si="6"/>
        <v/>
      </c>
      <c r="AH14" s="54" t="str">
        <f t="shared" si="7"/>
        <v/>
      </c>
      <c r="AI14" s="33"/>
      <c r="AJ14" s="33"/>
      <c r="AK14" s="33"/>
      <c r="AL14" s="33"/>
      <c r="AM14" s="33"/>
      <c r="AN14" s="33"/>
      <c r="AO14" s="144"/>
      <c r="AQ14" s="37" t="str">
        <f t="shared" si="8"/>
        <v/>
      </c>
      <c r="AR14" s="101" t="str">
        <f>IF(Calculations!FC14&lt;&gt;"",NORMSINV(Calculations!FC14),"")</f>
        <v/>
      </c>
      <c r="AS14" s="93" t="str">
        <f t="shared" si="9"/>
        <v/>
      </c>
      <c r="AU14" s="33"/>
      <c r="AV14" s="33"/>
      <c r="AW14" s="33"/>
      <c r="AX14" s="33"/>
      <c r="AY14" s="33"/>
      <c r="AZ14" s="144"/>
      <c r="BB14" s="33"/>
      <c r="BC14" s="33"/>
      <c r="BD14" s="144"/>
    </row>
    <row r="15" spans="1:56" x14ac:dyDescent="0.2">
      <c r="D15" s="75" t="str">
        <f t="shared" si="0"/>
        <v/>
      </c>
      <c r="E15" s="6" t="str">
        <f t="shared" si="1"/>
        <v/>
      </c>
      <c r="F15" s="54" t="str">
        <f t="shared" si="2"/>
        <v/>
      </c>
      <c r="M15" s="144"/>
      <c r="S15" s="27"/>
      <c r="T15" s="144"/>
      <c r="V15" s="6" t="str">
        <f t="shared" si="3"/>
        <v/>
      </c>
      <c r="W15" s="93" t="str">
        <f t="shared" si="4"/>
        <v/>
      </c>
      <c r="AD15" s="144"/>
      <c r="AF15" s="6" t="str">
        <f t="shared" si="5"/>
        <v/>
      </c>
      <c r="AG15" s="37" t="str">
        <f t="shared" si="6"/>
        <v/>
      </c>
      <c r="AH15" s="54" t="str">
        <f t="shared" si="7"/>
        <v/>
      </c>
      <c r="AI15" s="33"/>
      <c r="AJ15" s="33"/>
      <c r="AK15" s="33"/>
      <c r="AL15" s="33"/>
      <c r="AM15" s="33"/>
      <c r="AN15" s="33"/>
      <c r="AO15" s="144"/>
      <c r="AQ15" s="37" t="str">
        <f t="shared" si="8"/>
        <v/>
      </c>
      <c r="AR15" s="101" t="str">
        <f>IF(Calculations!FC15&lt;&gt;"",NORMSINV(Calculations!FC15),"")</f>
        <v/>
      </c>
      <c r="AS15" s="93" t="str">
        <f t="shared" si="9"/>
        <v/>
      </c>
      <c r="AU15" s="33"/>
      <c r="AV15" s="33"/>
      <c r="AW15" s="33"/>
      <c r="AX15" s="33"/>
      <c r="AY15" s="33"/>
      <c r="AZ15" s="144"/>
      <c r="BB15" s="140" t="s">
        <v>31</v>
      </c>
      <c r="BC15" s="140"/>
      <c r="BD15" s="144"/>
    </row>
    <row r="16" spans="1:56" x14ac:dyDescent="0.2">
      <c r="D16" s="75" t="str">
        <f t="shared" si="0"/>
        <v/>
      </c>
      <c r="E16" s="6" t="str">
        <f t="shared" si="1"/>
        <v/>
      </c>
      <c r="F16" s="54" t="str">
        <f t="shared" si="2"/>
        <v/>
      </c>
      <c r="M16" s="144"/>
      <c r="T16" s="144"/>
      <c r="V16" s="6" t="str">
        <f t="shared" si="3"/>
        <v/>
      </c>
      <c r="W16" s="93" t="str">
        <f t="shared" si="4"/>
        <v/>
      </c>
      <c r="AD16" s="144"/>
      <c r="AF16" s="6" t="str">
        <f t="shared" si="5"/>
        <v/>
      </c>
      <c r="AG16" s="37" t="str">
        <f t="shared" si="6"/>
        <v/>
      </c>
      <c r="AH16" s="54" t="str">
        <f t="shared" si="7"/>
        <v/>
      </c>
      <c r="AI16" s="33"/>
      <c r="AJ16" s="33"/>
      <c r="AK16" s="33"/>
      <c r="AL16" s="33"/>
      <c r="AM16" s="33"/>
      <c r="AN16" s="33"/>
      <c r="AO16" s="144"/>
      <c r="AQ16" s="37" t="str">
        <f t="shared" si="8"/>
        <v/>
      </c>
      <c r="AR16" s="101" t="str">
        <f>IF(Calculations!FC16&lt;&gt;"",NORMSINV(Calculations!FC16),"")</f>
        <v/>
      </c>
      <c r="AS16" s="93" t="str">
        <f t="shared" si="9"/>
        <v/>
      </c>
      <c r="AU16" s="33"/>
      <c r="AV16" s="33"/>
      <c r="AW16" s="33"/>
      <c r="AX16" s="33"/>
      <c r="AY16" s="33"/>
      <c r="AZ16" s="144"/>
      <c r="BB16" s="6" t="s">
        <v>239</v>
      </c>
      <c r="BC16" s="17">
        <f>MAX(0,ROUNDUP(-2*SUM(Calculations!FP:FP),0))</f>
        <v>8549</v>
      </c>
      <c r="BD16" s="144"/>
    </row>
    <row r="17" spans="4:56" x14ac:dyDescent="0.2">
      <c r="D17" s="75" t="str">
        <f t="shared" si="0"/>
        <v/>
      </c>
      <c r="E17" s="6" t="str">
        <f t="shared" si="1"/>
        <v/>
      </c>
      <c r="F17" s="54" t="str">
        <f t="shared" si="2"/>
        <v/>
      </c>
      <c r="M17" s="144"/>
      <c r="T17" s="144"/>
      <c r="V17" s="6" t="str">
        <f t="shared" si="3"/>
        <v/>
      </c>
      <c r="W17" s="93" t="str">
        <f t="shared" si="4"/>
        <v/>
      </c>
      <c r="AD17" s="144"/>
      <c r="AF17" s="6" t="str">
        <f t="shared" si="5"/>
        <v/>
      </c>
      <c r="AG17" s="37" t="str">
        <f t="shared" si="6"/>
        <v/>
      </c>
      <c r="AH17" s="54" t="str">
        <f t="shared" si="7"/>
        <v/>
      </c>
      <c r="AI17" s="33"/>
      <c r="AJ17" s="33"/>
      <c r="AK17" s="33"/>
      <c r="AL17" s="33"/>
      <c r="AM17" s="33"/>
      <c r="AN17" s="33"/>
      <c r="AO17" s="144"/>
      <c r="AQ17" s="37" t="str">
        <f t="shared" si="8"/>
        <v/>
      </c>
      <c r="AR17" s="101" t="str">
        <f>IF(Calculations!FC17&lt;&gt;"",NORMSINV(Calculations!FC17),"")</f>
        <v/>
      </c>
      <c r="AS17" s="93" t="str">
        <f t="shared" si="9"/>
        <v/>
      </c>
      <c r="AU17" s="33"/>
      <c r="AV17" s="33"/>
      <c r="AW17" s="33"/>
      <c r="AX17" s="33"/>
      <c r="AY17" s="33"/>
      <c r="AZ17" s="144"/>
      <c r="BB17" s="6" t="s">
        <v>175</v>
      </c>
      <c r="BC17" s="32">
        <f>CHIDIST(BC16,k_*2)</f>
        <v>0</v>
      </c>
      <c r="BD17" s="144"/>
    </row>
    <row r="18" spans="4:56" x14ac:dyDescent="0.2">
      <c r="D18" s="75" t="str">
        <f t="shared" si="0"/>
        <v/>
      </c>
      <c r="E18" s="6" t="str">
        <f t="shared" si="1"/>
        <v/>
      </c>
      <c r="F18" s="54" t="str">
        <f t="shared" si="2"/>
        <v/>
      </c>
      <c r="M18" s="144"/>
      <c r="T18" s="144"/>
      <c r="V18" s="6" t="str">
        <f t="shared" si="3"/>
        <v/>
      </c>
      <c r="W18" s="93" t="str">
        <f t="shared" si="4"/>
        <v/>
      </c>
      <c r="AD18" s="144"/>
      <c r="AF18" s="6" t="str">
        <f t="shared" si="5"/>
        <v/>
      </c>
      <c r="AG18" s="37" t="str">
        <f t="shared" si="6"/>
        <v/>
      </c>
      <c r="AH18" s="54" t="str">
        <f t="shared" si="7"/>
        <v/>
      </c>
      <c r="AI18" s="33"/>
      <c r="AJ18" s="33"/>
      <c r="AK18" s="33"/>
      <c r="AL18" s="33"/>
      <c r="AM18" s="33"/>
      <c r="AN18" s="33"/>
      <c r="AO18" s="144"/>
      <c r="AQ18" s="37" t="str">
        <f t="shared" si="8"/>
        <v/>
      </c>
      <c r="AR18" s="101" t="str">
        <f>IF(Calculations!FC18&lt;&gt;"",NORMSINV(Calculations!FC18),"")</f>
        <v/>
      </c>
      <c r="AS18" s="93" t="str">
        <f t="shared" si="9"/>
        <v/>
      </c>
      <c r="AU18" s="33"/>
      <c r="AV18" s="33"/>
      <c r="AW18" s="33"/>
      <c r="AX18" s="33"/>
      <c r="AY18" s="33"/>
      <c r="AZ18" s="144"/>
      <c r="BB18" s="33"/>
      <c r="BC18" s="33"/>
      <c r="BD18" s="144"/>
    </row>
    <row r="19" spans="4:56" x14ac:dyDescent="0.2">
      <c r="D19" s="75" t="str">
        <f t="shared" si="0"/>
        <v/>
      </c>
      <c r="E19" s="6" t="str">
        <f t="shared" si="1"/>
        <v/>
      </c>
      <c r="F19" s="54" t="str">
        <f t="shared" si="2"/>
        <v/>
      </c>
      <c r="M19" s="144"/>
      <c r="T19" s="144"/>
      <c r="V19" s="6" t="str">
        <f t="shared" si="3"/>
        <v/>
      </c>
      <c r="W19" s="93" t="str">
        <f t="shared" si="4"/>
        <v/>
      </c>
      <c r="AD19" s="144"/>
      <c r="AF19" s="6" t="str">
        <f t="shared" si="5"/>
        <v/>
      </c>
      <c r="AG19" s="37" t="str">
        <f t="shared" si="6"/>
        <v/>
      </c>
      <c r="AH19" s="54" t="str">
        <f t="shared" si="7"/>
        <v/>
      </c>
      <c r="AI19" s="33"/>
      <c r="AJ19" s="33"/>
      <c r="AK19" s="33"/>
      <c r="AL19" s="33"/>
      <c r="AM19" s="33"/>
      <c r="AN19" s="33"/>
      <c r="AO19" s="144"/>
      <c r="AQ19" s="37" t="str">
        <f t="shared" si="8"/>
        <v/>
      </c>
      <c r="AR19" s="101" t="str">
        <f>IF(Calculations!FC19&lt;&gt;"",NORMSINV(Calculations!FC19),"")</f>
        <v/>
      </c>
      <c r="AS19" s="93" t="str">
        <f t="shared" si="9"/>
        <v/>
      </c>
      <c r="AU19" s="33"/>
      <c r="AV19" s="33"/>
      <c r="AW19" s="33"/>
      <c r="AX19" s="33"/>
      <c r="AY19" s="33"/>
      <c r="AZ19" s="144"/>
      <c r="BB19" s="33"/>
      <c r="BC19" s="33"/>
      <c r="BD19" s="144"/>
    </row>
    <row r="20" spans="4:56" x14ac:dyDescent="0.2">
      <c r="D20" s="75" t="str">
        <f t="shared" si="0"/>
        <v/>
      </c>
      <c r="E20" s="6" t="str">
        <f t="shared" si="1"/>
        <v/>
      </c>
      <c r="F20" s="54" t="str">
        <f t="shared" si="2"/>
        <v/>
      </c>
      <c r="M20" s="144"/>
      <c r="T20" s="144"/>
      <c r="V20" s="6" t="str">
        <f t="shared" si="3"/>
        <v/>
      </c>
      <c r="W20" s="93" t="str">
        <f t="shared" si="4"/>
        <v/>
      </c>
      <c r="AD20" s="144"/>
      <c r="AF20" s="6" t="str">
        <f t="shared" si="5"/>
        <v/>
      </c>
      <c r="AG20" s="37" t="str">
        <f t="shared" si="6"/>
        <v/>
      </c>
      <c r="AH20" s="54" t="str">
        <f t="shared" si="7"/>
        <v/>
      </c>
      <c r="AI20" s="33"/>
      <c r="AJ20" s="33"/>
      <c r="AK20" s="33"/>
      <c r="AL20" s="33"/>
      <c r="AM20" s="33"/>
      <c r="AN20" s="33"/>
      <c r="AO20" s="144"/>
      <c r="AQ20" s="37" t="str">
        <f t="shared" si="8"/>
        <v/>
      </c>
      <c r="AR20" s="101" t="str">
        <f>IF(Calculations!FC20&lt;&gt;"",NORMSINV(Calculations!FC20),"")</f>
        <v/>
      </c>
      <c r="AS20" s="93" t="str">
        <f t="shared" si="9"/>
        <v/>
      </c>
      <c r="AU20" s="33"/>
      <c r="AV20" s="33"/>
      <c r="AW20" s="33"/>
      <c r="AX20" s="33"/>
      <c r="AY20" s="33"/>
      <c r="AZ20" s="144"/>
      <c r="BB20" s="33"/>
      <c r="BC20" s="33"/>
      <c r="BD20" s="144"/>
    </row>
    <row r="21" spans="4:56" x14ac:dyDescent="0.2">
      <c r="D21" s="75" t="str">
        <f t="shared" si="0"/>
        <v/>
      </c>
      <c r="E21" s="6" t="str">
        <f t="shared" si="1"/>
        <v/>
      </c>
      <c r="F21" s="54" t="str">
        <f t="shared" si="2"/>
        <v/>
      </c>
      <c r="M21" s="144"/>
      <c r="T21" s="144"/>
      <c r="V21" s="6" t="str">
        <f t="shared" si="3"/>
        <v/>
      </c>
      <c r="W21" s="93" t="str">
        <f t="shared" si="4"/>
        <v/>
      </c>
      <c r="AD21" s="144"/>
      <c r="AF21" s="6" t="str">
        <f t="shared" si="5"/>
        <v/>
      </c>
      <c r="AG21" s="37" t="str">
        <f t="shared" si="6"/>
        <v/>
      </c>
      <c r="AH21" s="54" t="str">
        <f t="shared" si="7"/>
        <v/>
      </c>
      <c r="AI21" s="33"/>
      <c r="AJ21" s="33"/>
      <c r="AK21" s="33"/>
      <c r="AL21" s="33"/>
      <c r="AM21" s="33"/>
      <c r="AN21" s="33"/>
      <c r="AO21" s="144"/>
      <c r="AQ21" s="37" t="str">
        <f t="shared" si="8"/>
        <v/>
      </c>
      <c r="AR21" s="101" t="str">
        <f>IF(Calculations!FC21&lt;&gt;"",NORMSINV(Calculations!FC21),"")</f>
        <v/>
      </c>
      <c r="AS21" s="93" t="str">
        <f t="shared" si="9"/>
        <v/>
      </c>
      <c r="AU21" s="33"/>
      <c r="AV21" s="33"/>
      <c r="AW21" s="33"/>
      <c r="AX21" s="33"/>
      <c r="AY21" s="33"/>
      <c r="AZ21" s="144"/>
      <c r="BB21" s="33"/>
      <c r="BC21" s="33"/>
      <c r="BD21" s="144"/>
    </row>
    <row r="22" spans="4:56" x14ac:dyDescent="0.2">
      <c r="D22" s="75" t="str">
        <f t="shared" si="0"/>
        <v/>
      </c>
      <c r="E22" s="6" t="str">
        <f t="shared" si="1"/>
        <v/>
      </c>
      <c r="F22" s="54" t="str">
        <f t="shared" si="2"/>
        <v/>
      </c>
      <c r="M22" s="144"/>
      <c r="T22" s="144"/>
      <c r="V22" s="6" t="str">
        <f t="shared" si="3"/>
        <v/>
      </c>
      <c r="W22" s="93" t="str">
        <f t="shared" si="4"/>
        <v/>
      </c>
      <c r="AD22" s="144"/>
      <c r="AF22" s="6" t="str">
        <f t="shared" si="5"/>
        <v/>
      </c>
      <c r="AG22" s="37" t="str">
        <f t="shared" si="6"/>
        <v/>
      </c>
      <c r="AH22" s="54" t="str">
        <f t="shared" si="7"/>
        <v/>
      </c>
      <c r="AI22" s="33"/>
      <c r="AJ22" s="33"/>
      <c r="AK22" s="33"/>
      <c r="AL22" s="33"/>
      <c r="AM22" s="33"/>
      <c r="AN22" s="33"/>
      <c r="AO22" s="144"/>
      <c r="AQ22" s="37" t="str">
        <f t="shared" si="8"/>
        <v/>
      </c>
      <c r="AR22" s="101" t="str">
        <f>IF(Calculations!FC22&lt;&gt;"",NORMSINV(Calculations!FC22),"")</f>
        <v/>
      </c>
      <c r="AS22" s="93" t="str">
        <f t="shared" si="9"/>
        <v/>
      </c>
      <c r="AU22" s="33"/>
      <c r="AV22" s="33"/>
      <c r="AW22" s="33"/>
      <c r="AX22" s="33"/>
      <c r="AY22" s="33"/>
      <c r="AZ22" s="144"/>
      <c r="BB22" s="33"/>
      <c r="BC22" s="33"/>
      <c r="BD22" s="144"/>
    </row>
    <row r="23" spans="4:56" x14ac:dyDescent="0.2">
      <c r="D23" s="75" t="str">
        <f t="shared" si="0"/>
        <v/>
      </c>
      <c r="E23" s="6" t="str">
        <f t="shared" si="1"/>
        <v/>
      </c>
      <c r="F23" s="54" t="str">
        <f t="shared" si="2"/>
        <v/>
      </c>
      <c r="M23" s="144"/>
      <c r="T23" s="144"/>
      <c r="V23" s="6" t="str">
        <f t="shared" si="3"/>
        <v/>
      </c>
      <c r="W23" s="93" t="str">
        <f t="shared" si="4"/>
        <v/>
      </c>
      <c r="AD23" s="144"/>
      <c r="AF23" s="6" t="str">
        <f t="shared" si="5"/>
        <v/>
      </c>
      <c r="AG23" s="37" t="str">
        <f t="shared" si="6"/>
        <v/>
      </c>
      <c r="AH23" s="54" t="str">
        <f t="shared" si="7"/>
        <v/>
      </c>
      <c r="AI23" s="33"/>
      <c r="AJ23" s="33"/>
      <c r="AK23" s="33"/>
      <c r="AL23" s="33"/>
      <c r="AM23" s="33"/>
      <c r="AN23" s="33"/>
      <c r="AO23" s="144"/>
      <c r="AQ23" s="37" t="str">
        <f t="shared" si="8"/>
        <v/>
      </c>
      <c r="AR23" s="101" t="str">
        <f>IF(Calculations!FC23&lt;&gt;"",NORMSINV(Calculations!FC23),"")</f>
        <v/>
      </c>
      <c r="AS23" s="93" t="str">
        <f t="shared" si="9"/>
        <v/>
      </c>
      <c r="AU23" s="33"/>
      <c r="AV23" s="33"/>
      <c r="AW23" s="33"/>
      <c r="AX23" s="33"/>
      <c r="AY23" s="33"/>
      <c r="AZ23" s="144"/>
      <c r="BB23" s="33"/>
      <c r="BC23" s="33"/>
      <c r="BD23" s="144"/>
    </row>
    <row r="24" spans="4:56" x14ac:dyDescent="0.2">
      <c r="D24" s="75" t="str">
        <f t="shared" si="0"/>
        <v/>
      </c>
      <c r="E24" s="6" t="str">
        <f t="shared" si="1"/>
        <v/>
      </c>
      <c r="F24" s="54" t="str">
        <f t="shared" si="2"/>
        <v/>
      </c>
      <c r="M24" s="144"/>
      <c r="T24" s="144"/>
      <c r="V24" s="6" t="str">
        <f t="shared" si="3"/>
        <v/>
      </c>
      <c r="W24" s="93" t="str">
        <f t="shared" si="4"/>
        <v/>
      </c>
      <c r="AA24" s="28"/>
      <c r="AB24" s="28"/>
      <c r="AC24" s="28"/>
      <c r="AD24" s="144"/>
      <c r="AF24" s="6" t="str">
        <f t="shared" si="5"/>
        <v/>
      </c>
      <c r="AG24" s="37" t="str">
        <f t="shared" si="6"/>
        <v/>
      </c>
      <c r="AH24" s="54" t="str">
        <f t="shared" si="7"/>
        <v/>
      </c>
      <c r="AI24" s="33"/>
      <c r="AJ24" s="33"/>
      <c r="AK24" s="33"/>
      <c r="AL24" s="33"/>
      <c r="AM24" s="33"/>
      <c r="AN24" s="33"/>
      <c r="AO24" s="144"/>
      <c r="AQ24" s="37" t="str">
        <f t="shared" si="8"/>
        <v/>
      </c>
      <c r="AR24" s="101" t="str">
        <f>IF(Calculations!FC24&lt;&gt;"",NORMSINV(Calculations!FC24),"")</f>
        <v/>
      </c>
      <c r="AS24" s="93" t="str">
        <f t="shared" si="9"/>
        <v/>
      </c>
      <c r="AU24" s="33"/>
      <c r="AV24" s="33"/>
      <c r="AW24" s="33"/>
      <c r="AX24" s="33"/>
      <c r="AY24" s="33"/>
      <c r="AZ24" s="144"/>
      <c r="BB24" s="33"/>
      <c r="BC24" s="33"/>
      <c r="BD24" s="144"/>
    </row>
    <row r="25" spans="4:56" x14ac:dyDescent="0.2">
      <c r="D25" s="75" t="str">
        <f t="shared" si="0"/>
        <v/>
      </c>
      <c r="E25" s="6" t="str">
        <f t="shared" si="1"/>
        <v/>
      </c>
      <c r="F25" s="54" t="str">
        <f t="shared" si="2"/>
        <v/>
      </c>
      <c r="M25" s="144"/>
      <c r="T25" s="144"/>
      <c r="V25" s="6" t="str">
        <f t="shared" si="3"/>
        <v/>
      </c>
      <c r="W25" s="93" t="str">
        <f t="shared" si="4"/>
        <v/>
      </c>
      <c r="Y25" s="29"/>
      <c r="AD25" s="144"/>
      <c r="AF25" s="6" t="str">
        <f t="shared" si="5"/>
        <v/>
      </c>
      <c r="AG25" s="37" t="str">
        <f t="shared" si="6"/>
        <v/>
      </c>
      <c r="AH25" s="54" t="str">
        <f t="shared" si="7"/>
        <v/>
      </c>
      <c r="AI25" s="33"/>
      <c r="AJ25" s="33"/>
      <c r="AK25" s="33"/>
      <c r="AL25" s="33"/>
      <c r="AM25" s="33"/>
      <c r="AN25" s="33"/>
      <c r="AO25" s="144"/>
      <c r="AQ25" s="37" t="str">
        <f t="shared" si="8"/>
        <v/>
      </c>
      <c r="AR25" s="101" t="str">
        <f>IF(Calculations!FC25&lt;&gt;"",NORMSINV(Calculations!FC25),"")</f>
        <v/>
      </c>
      <c r="AS25" s="93" t="str">
        <f t="shared" si="9"/>
        <v/>
      </c>
      <c r="AU25" s="33"/>
      <c r="AV25" s="33"/>
      <c r="AW25" s="33"/>
      <c r="AX25" s="33"/>
      <c r="AY25" s="33"/>
      <c r="AZ25" s="144"/>
      <c r="BB25" s="33"/>
      <c r="BC25" s="33"/>
      <c r="BD25" s="144"/>
    </row>
    <row r="26" spans="4:56" x14ac:dyDescent="0.2">
      <c r="D26" s="75" t="str">
        <f t="shared" si="0"/>
        <v/>
      </c>
      <c r="E26" s="6" t="str">
        <f t="shared" si="1"/>
        <v/>
      </c>
      <c r="F26" s="54" t="str">
        <f t="shared" si="2"/>
        <v/>
      </c>
      <c r="M26" s="144"/>
      <c r="T26" s="144"/>
      <c r="V26" s="6" t="str">
        <f t="shared" si="3"/>
        <v/>
      </c>
      <c r="W26" s="93" t="str">
        <f t="shared" si="4"/>
        <v/>
      </c>
      <c r="Y26" s="29"/>
      <c r="AD26" s="144"/>
      <c r="AF26" s="6" t="str">
        <f t="shared" si="5"/>
        <v/>
      </c>
      <c r="AG26" s="37" t="str">
        <f t="shared" si="6"/>
        <v/>
      </c>
      <c r="AH26" s="54" t="str">
        <f t="shared" si="7"/>
        <v/>
      </c>
      <c r="AI26" s="33"/>
      <c r="AJ26" s="33"/>
      <c r="AK26" s="33"/>
      <c r="AL26" s="33"/>
      <c r="AM26" s="33"/>
      <c r="AN26" s="33"/>
      <c r="AO26" s="144"/>
      <c r="AQ26" s="37" t="str">
        <f t="shared" si="8"/>
        <v/>
      </c>
      <c r="AR26" s="101" t="str">
        <f>IF(Calculations!FC26&lt;&gt;"",NORMSINV(Calculations!FC26),"")</f>
        <v/>
      </c>
      <c r="AS26" s="93" t="str">
        <f t="shared" si="9"/>
        <v/>
      </c>
      <c r="AU26" s="33"/>
      <c r="AV26" s="33"/>
      <c r="AW26" s="33"/>
      <c r="AX26" s="33"/>
      <c r="AY26" s="33"/>
      <c r="AZ26" s="144"/>
      <c r="BB26" s="33"/>
      <c r="BC26" s="33"/>
      <c r="BD26" s="144"/>
    </row>
    <row r="27" spans="4:56" x14ac:dyDescent="0.2">
      <c r="D27" s="75" t="str">
        <f t="shared" si="0"/>
        <v/>
      </c>
      <c r="E27" s="6" t="str">
        <f t="shared" si="1"/>
        <v/>
      </c>
      <c r="F27" s="54" t="str">
        <f t="shared" si="2"/>
        <v/>
      </c>
      <c r="M27" s="144"/>
      <c r="T27" s="144"/>
      <c r="V27" s="6" t="str">
        <f t="shared" si="3"/>
        <v/>
      </c>
      <c r="W27" s="93" t="str">
        <f t="shared" si="4"/>
        <v/>
      </c>
      <c r="Y27" s="29"/>
      <c r="AD27" s="144"/>
      <c r="AF27" s="6" t="str">
        <f t="shared" si="5"/>
        <v/>
      </c>
      <c r="AG27" s="37" t="str">
        <f t="shared" si="6"/>
        <v/>
      </c>
      <c r="AH27" s="54" t="str">
        <f t="shared" si="7"/>
        <v/>
      </c>
      <c r="AI27" s="33"/>
      <c r="AJ27" s="33"/>
      <c r="AK27" s="33"/>
      <c r="AL27" s="33"/>
      <c r="AM27" s="33"/>
      <c r="AN27" s="33"/>
      <c r="AO27" s="144"/>
      <c r="AQ27" s="37" t="str">
        <f t="shared" si="8"/>
        <v/>
      </c>
      <c r="AR27" s="101" t="str">
        <f>IF(Calculations!FC27&lt;&gt;"",NORMSINV(Calculations!FC27),"")</f>
        <v/>
      </c>
      <c r="AS27" s="93" t="str">
        <f t="shared" si="9"/>
        <v/>
      </c>
      <c r="AU27" s="33"/>
      <c r="AV27" s="33"/>
      <c r="AW27" s="33"/>
      <c r="AX27" s="33"/>
      <c r="AY27" s="33"/>
      <c r="AZ27" s="144"/>
      <c r="BB27" s="33"/>
      <c r="BC27" s="33"/>
      <c r="BD27" s="144"/>
    </row>
    <row r="28" spans="4:56" ht="12" customHeight="1" x14ac:dyDescent="0.2">
      <c r="D28" s="75" t="str">
        <f t="shared" si="0"/>
        <v/>
      </c>
      <c r="E28" s="6" t="str">
        <f t="shared" si="1"/>
        <v/>
      </c>
      <c r="F28" s="54" t="str">
        <f t="shared" si="2"/>
        <v/>
      </c>
      <c r="H28" s="7" t="s">
        <v>72</v>
      </c>
      <c r="I28" s="7" t="s">
        <v>146</v>
      </c>
      <c r="K28" s="7" t="s">
        <v>4</v>
      </c>
      <c r="L28" s="7" t="str">
        <f>IF(Trim_and_fill="Off","Observed","Adjusted")</f>
        <v>Adjusted</v>
      </c>
      <c r="M28" s="144"/>
      <c r="T28" s="144"/>
      <c r="V28" s="6" t="str">
        <f t="shared" si="3"/>
        <v/>
      </c>
      <c r="W28" s="93" t="str">
        <f t="shared" si="4"/>
        <v/>
      </c>
      <c r="Y28" s="7" t="s">
        <v>259</v>
      </c>
      <c r="Z28" s="7" t="s">
        <v>87</v>
      </c>
      <c r="AA28" s="7" t="s">
        <v>88</v>
      </c>
      <c r="AD28" s="144"/>
      <c r="AF28" s="6" t="str">
        <f t="shared" si="5"/>
        <v/>
      </c>
      <c r="AG28" s="37" t="str">
        <f t="shared" si="6"/>
        <v/>
      </c>
      <c r="AH28" s="54" t="str">
        <f t="shared" si="7"/>
        <v/>
      </c>
      <c r="AI28" s="33"/>
      <c r="AJ28" s="140" t="s">
        <v>92</v>
      </c>
      <c r="AK28" s="140"/>
      <c r="AL28" s="140"/>
      <c r="AM28" s="140"/>
      <c r="AN28" s="149"/>
      <c r="AO28" s="144"/>
      <c r="AQ28" s="37" t="str">
        <f t="shared" si="8"/>
        <v/>
      </c>
      <c r="AR28" s="101" t="str">
        <f>IF(Calculations!FC28&lt;&gt;"",NORMSINV(Calculations!FC28),"")</f>
        <v/>
      </c>
      <c r="AS28" s="93" t="str">
        <f t="shared" si="9"/>
        <v/>
      </c>
      <c r="AU28" s="140" t="s">
        <v>92</v>
      </c>
      <c r="AV28" s="140"/>
      <c r="AW28" s="140"/>
      <c r="AX28" s="140"/>
      <c r="AY28" s="149"/>
      <c r="AZ28" s="144"/>
      <c r="BB28" s="33"/>
      <c r="BC28" s="33"/>
      <c r="BD28" s="144"/>
    </row>
    <row r="29" spans="4:56" ht="12" customHeight="1" x14ac:dyDescent="0.2">
      <c r="D29" s="75" t="str">
        <f t="shared" si="0"/>
        <v/>
      </c>
      <c r="E29" s="6" t="str">
        <f t="shared" si="1"/>
        <v/>
      </c>
      <c r="F29" s="54" t="str">
        <f t="shared" si="2"/>
        <v/>
      </c>
      <c r="H29" s="6" t="s">
        <v>10</v>
      </c>
      <c r="I29" s="46">
        <f>SUMPRODUCT(Calculations!CL:CL,E:E)/SUM(Calculations!CL:CL)</f>
        <v>1.1520646311851481</v>
      </c>
      <c r="K29" s="6" t="s">
        <v>3</v>
      </c>
      <c r="L29" s="46">
        <f>SUMPRODUCT(Weightf,Effect_size,Effect_size)+SUMPRODUCT(Calculations!DT:DT,Calculations!DR:DR,Calculations!DR:DR)-(SUMPRODUCT(Weightf,Effect_size)+SUMPRODUCT(Calculations!DT:DT,Calculations!DR:DR))^2/SUM(Weightf,Calculations!DT:DT)</f>
        <v>362.76696844040953</v>
      </c>
      <c r="M29" s="144"/>
      <c r="T29" s="144"/>
      <c r="V29" s="6" t="str">
        <f t="shared" si="3"/>
        <v/>
      </c>
      <c r="W29" s="93" t="str">
        <f t="shared" si="4"/>
        <v/>
      </c>
      <c r="Y29" s="2" t="s">
        <v>238</v>
      </c>
      <c r="AD29" s="144"/>
      <c r="AF29" s="6" t="str">
        <f t="shared" si="5"/>
        <v/>
      </c>
      <c r="AG29" s="37" t="str">
        <f t="shared" si="6"/>
        <v/>
      </c>
      <c r="AH29" s="54" t="str">
        <f t="shared" si="7"/>
        <v/>
      </c>
      <c r="AI29" s="33"/>
      <c r="AJ29" s="6"/>
      <c r="AK29" s="6" t="s">
        <v>183</v>
      </c>
      <c r="AL29" s="6" t="s">
        <v>2</v>
      </c>
      <c r="AM29" s="6" t="s">
        <v>63</v>
      </c>
      <c r="AN29" s="37" t="s">
        <v>64</v>
      </c>
      <c r="AO29" s="144"/>
      <c r="AQ29" s="37" t="str">
        <f t="shared" si="8"/>
        <v/>
      </c>
      <c r="AR29" s="101" t="str">
        <f>IF(Calculations!FC29&lt;&gt;"",NORMSINV(Calculations!FC29),"")</f>
        <v/>
      </c>
      <c r="AS29" s="93" t="str">
        <f t="shared" si="9"/>
        <v/>
      </c>
      <c r="AU29" s="6"/>
      <c r="AV29" s="6" t="s">
        <v>183</v>
      </c>
      <c r="AW29" s="6" t="s">
        <v>2</v>
      </c>
      <c r="AX29" s="6" t="s">
        <v>63</v>
      </c>
      <c r="AY29" s="37" t="s">
        <v>64</v>
      </c>
      <c r="AZ29" s="144"/>
      <c r="BB29" s="33"/>
      <c r="BC29" s="33"/>
      <c r="BD29" s="144"/>
    </row>
    <row r="30" spans="4:56" ht="13.5" x14ac:dyDescent="0.25">
      <c r="D30" s="75" t="str">
        <f t="shared" si="0"/>
        <v/>
      </c>
      <c r="E30" s="6" t="str">
        <f t="shared" si="1"/>
        <v/>
      </c>
      <c r="F30" s="54" t="str">
        <f t="shared" si="2"/>
        <v/>
      </c>
      <c r="H30" s="6" t="s">
        <v>2</v>
      </c>
      <c r="I30" s="46">
        <f>IF(Additional_model="Fixed effect",1/SQRT(SUM(Calculations!CL:CL)),SQRT(SUMPRODUCT(Calculations!CL:CL,Calculations!DC:DC,Calculations!DC:DC)/((k_-1)*SUM(Calculations!CL:CL))))</f>
        <v>5.7961273001445518E-2</v>
      </c>
      <c r="K30" s="6" t="s">
        <v>27</v>
      </c>
      <c r="L30" s="32">
        <f>CHIDIST(L29,k_-1+IF(Trim_and_fill="On",L39,0))</f>
        <v>4.8065721689848462E-71</v>
      </c>
      <c r="M30" s="144"/>
      <c r="T30" s="144"/>
      <c r="V30" s="6" t="str">
        <f t="shared" si="3"/>
        <v/>
      </c>
      <c r="W30" s="93" t="str">
        <f t="shared" si="4"/>
        <v/>
      </c>
      <c r="Y30" s="138" t="str">
        <f>CONCATENATE("-∞; ",Calculations!EQ2)</f>
        <v>-∞; -7</v>
      </c>
      <c r="Z30" s="8">
        <f t="array" ref="Z30:Z38">FREQUENCY('Publication Bias Analysis'!W:W,Calculations!EQ2:EQ10)/k_</f>
        <v>0.25</v>
      </c>
      <c r="AA30" s="8">
        <f>NORMSDIST(Calculations!EQ2)</f>
        <v>1.2798125438858352E-12</v>
      </c>
      <c r="AD30" s="144"/>
      <c r="AF30" s="6" t="str">
        <f t="shared" si="5"/>
        <v/>
      </c>
      <c r="AG30" s="37" t="str">
        <f t="shared" si="6"/>
        <v/>
      </c>
      <c r="AH30" s="54" t="str">
        <f t="shared" si="7"/>
        <v/>
      </c>
      <c r="AI30" s="33"/>
      <c r="AJ30" s="6" t="s">
        <v>237</v>
      </c>
      <c r="AK30" s="8">
        <v>0</v>
      </c>
      <c r="AL30" s="8"/>
      <c r="AM30" s="39"/>
      <c r="AN30" s="8"/>
      <c r="AO30" s="144"/>
      <c r="AQ30" s="37" t="str">
        <f t="shared" si="8"/>
        <v/>
      </c>
      <c r="AR30" s="101" t="str">
        <f>IF(Calculations!FC30&lt;&gt;"",NORMSINV(Calculations!FC30),"")</f>
        <v/>
      </c>
      <c r="AS30" s="93" t="str">
        <f t="shared" si="9"/>
        <v/>
      </c>
      <c r="AU30" s="6" t="s">
        <v>161</v>
      </c>
      <c r="AV30" s="8">
        <f>INTERCEPT(AS:AS,AR:AR)</f>
        <v>0.19069841582086478</v>
      </c>
      <c r="AW30" s="8">
        <f>AW31*SQRT(1/k_*SUMPRODUCT(AR:AR,AR:AR))</f>
        <v>0.6385795868969012</v>
      </c>
      <c r="AX30" s="113">
        <f>AV30-ABS(TINV((1-Additional_confidence_level),k_-1))*AW30</f>
        <v>-1.2148057784766637</v>
      </c>
      <c r="AY30" s="113">
        <f>AV30+ABS(TINV((1-Additional_confidence_level),k_-1))*AW30</f>
        <v>1.596202610118393</v>
      </c>
      <c r="AZ30" s="144"/>
      <c r="BB30" s="33"/>
      <c r="BC30" s="33"/>
      <c r="BD30" s="144"/>
    </row>
    <row r="31" spans="4:56" ht="14.25" x14ac:dyDescent="0.2">
      <c r="D31" s="75" t="str">
        <f t="shared" si="0"/>
        <v/>
      </c>
      <c r="E31" s="6" t="str">
        <f t="shared" si="1"/>
        <v/>
      </c>
      <c r="F31" s="54" t="str">
        <f t="shared" si="2"/>
        <v/>
      </c>
      <c r="H31" s="6" t="s">
        <v>12</v>
      </c>
      <c r="I31" s="46">
        <f>I29-ABS(TINV((1-Additional_confidence_level),k_-1))*I30</f>
        <v>1.0244927294489463</v>
      </c>
      <c r="K31" s="6" t="s">
        <v>25</v>
      </c>
      <c r="L31" s="11">
        <f>MAX(0,(L29-(k_-1+IF(Trim_and_fill="On",L39,0)))/L29)</f>
        <v>0.96967750386069973</v>
      </c>
      <c r="M31" s="144"/>
      <c r="T31" s="144"/>
      <c r="V31" s="6" t="str">
        <f t="shared" si="3"/>
        <v/>
      </c>
      <c r="W31" s="93" t="str">
        <f t="shared" si="4"/>
        <v/>
      </c>
      <c r="Y31" s="138" t="str">
        <f>CONCATENATE(Calculations!EP3,"; ",Calculations!EQ3)</f>
        <v>-7; -5</v>
      </c>
      <c r="Z31" s="8">
        <v>8.3333333333333329E-2</v>
      </c>
      <c r="AA31" s="8">
        <f>NORMSDIST(Calculations!EQ3)-(SUM(AA$30:AA30))</f>
        <v>2.8665029206664947E-7</v>
      </c>
      <c r="AD31" s="144"/>
      <c r="AF31" s="6" t="str">
        <f t="shared" si="5"/>
        <v/>
      </c>
      <c r="AG31" s="37" t="str">
        <f t="shared" si="6"/>
        <v/>
      </c>
      <c r="AH31" s="54" t="str">
        <f t="shared" si="7"/>
        <v/>
      </c>
      <c r="AI31" s="33"/>
      <c r="AJ31" s="6" t="s">
        <v>93</v>
      </c>
      <c r="AK31" s="8">
        <f>I29</f>
        <v>1.1520646311851481</v>
      </c>
      <c r="AL31" s="8">
        <f>I30</f>
        <v>5.7961273001445518E-2</v>
      </c>
      <c r="AM31" s="113">
        <f>AK31-ABS(TINV((1-Additional_confidence_level),k_-1))*AL31</f>
        <v>1.0244927294489463</v>
      </c>
      <c r="AN31" s="8">
        <f>AK31+ABS(TINV((1-Additional_confidence_level),k_-1))*AL31</f>
        <v>1.2796365329213499</v>
      </c>
      <c r="AO31" s="144"/>
      <c r="AQ31" s="37" t="str">
        <f t="shared" si="8"/>
        <v/>
      </c>
      <c r="AR31" s="101" t="str">
        <f>IF(Calculations!FC31&lt;&gt;"",NORMSINV(Calculations!FC31),"")</f>
        <v/>
      </c>
      <c r="AS31" s="93" t="str">
        <f t="shared" si="9"/>
        <v/>
      </c>
      <c r="AU31" s="6" t="s">
        <v>93</v>
      </c>
      <c r="AV31" s="8">
        <f>SLOPE(AS:AS,AR:AR)</f>
        <v>6.0649485890592993</v>
      </c>
      <c r="AW31" s="8">
        <f>SQRT(((1/(k_-2))*SUMPRODUCT(Calculations!FG:FG,Calculations!FG:FG))/SUMPRODUCT(Calculations!FF:FF,Calculations!FF:FF))</f>
        <v>0.71374205208578245</v>
      </c>
      <c r="AX31" s="113">
        <f>AV31-ABS(TINV((1-Additional_confidence_level),k_-1))*AW31</f>
        <v>4.4940129242851388</v>
      </c>
      <c r="AY31" s="113">
        <f>AV31+ABS(TINV((1-Additional_confidence_level),k_-1))*AW31</f>
        <v>7.6358842538334599</v>
      </c>
      <c r="AZ31" s="144"/>
      <c r="BB31" s="33"/>
      <c r="BC31" s="33"/>
      <c r="BD31" s="144"/>
    </row>
    <row r="32" spans="4:56" ht="14.25" x14ac:dyDescent="0.2">
      <c r="D32" s="75" t="str">
        <f t="shared" si="0"/>
        <v/>
      </c>
      <c r="E32" s="6" t="str">
        <f t="shared" si="1"/>
        <v/>
      </c>
      <c r="F32" s="54" t="str">
        <f t="shared" si="2"/>
        <v/>
      </c>
      <c r="H32" s="6" t="s">
        <v>13</v>
      </c>
      <c r="I32" s="46">
        <f>I29+ABS(TINV((1-Additional_confidence_level),k_-1))*I30</f>
        <v>1.2796365329213499</v>
      </c>
      <c r="K32" s="6" t="s">
        <v>26</v>
      </c>
      <c r="L32" s="46">
        <f>MAX(0,(L29-(k_-1+IF(Trim_and_fill="On",L39,0)))/(SUM(Weightf,Calculations!DT:DT)-(SUMPRODUCT(Weightf,Weightf)+SUMPRODUCT(Calculations!DT:DT,Calculations!DT:DT))/SUM(Weightf,Calculations!DT:DT)))</f>
        <v>1.3062820421215051</v>
      </c>
      <c r="M32" s="144"/>
      <c r="T32" s="144"/>
      <c r="V32" s="6" t="str">
        <f t="shared" si="3"/>
        <v/>
      </c>
      <c r="W32" s="93" t="str">
        <f t="shared" si="4"/>
        <v/>
      </c>
      <c r="Y32" s="138" t="str">
        <f>CONCATENATE(Calculations!EP4,"; ",Calculations!EQ4)</f>
        <v>-5; -3</v>
      </c>
      <c r="Z32" s="8">
        <v>8.3333333333333329E-2</v>
      </c>
      <c r="AA32" s="8">
        <f>NORMSDIST(Calculations!EQ4)-(SUM(AA$30:AA31))</f>
        <v>1.349611380058214E-3</v>
      </c>
      <c r="AD32" s="144"/>
      <c r="AF32" s="6" t="str">
        <f t="shared" si="5"/>
        <v/>
      </c>
      <c r="AG32" s="37" t="str">
        <f t="shared" si="6"/>
        <v/>
      </c>
      <c r="AH32" s="54" t="str">
        <f t="shared" si="7"/>
        <v/>
      </c>
      <c r="AI32" s="33"/>
      <c r="AJ32" s="33"/>
      <c r="AK32" s="33"/>
      <c r="AL32" s="33"/>
      <c r="AM32" s="33"/>
      <c r="AN32" s="33"/>
      <c r="AO32" s="144"/>
      <c r="AQ32" s="37" t="str">
        <f t="shared" si="8"/>
        <v/>
      </c>
      <c r="AR32" s="101" t="str">
        <f>IF(Calculations!FC32&lt;&gt;"",NORMSINV(Calculations!FC32),"")</f>
        <v/>
      </c>
      <c r="AS32" s="93" t="str">
        <f t="shared" si="9"/>
        <v/>
      </c>
      <c r="AU32" s="33"/>
      <c r="AV32" s="33"/>
      <c r="AW32" s="33"/>
      <c r="AX32" s="33"/>
      <c r="AY32" s="33"/>
      <c r="AZ32" s="144"/>
      <c r="BB32" s="33"/>
      <c r="BC32" s="33"/>
      <c r="BD32" s="144"/>
    </row>
    <row r="33" spans="4:56" x14ac:dyDescent="0.2">
      <c r="D33" s="75" t="str">
        <f t="shared" si="0"/>
        <v/>
      </c>
      <c r="E33" s="6" t="str">
        <f t="shared" si="1"/>
        <v/>
      </c>
      <c r="F33" s="54" t="str">
        <f t="shared" si="2"/>
        <v/>
      </c>
      <c r="H33" s="6" t="s">
        <v>14</v>
      </c>
      <c r="I33" s="46">
        <f>I29-ABS(TINV((1-Additional_confidence_level),k_-1))*(SQRT(I30^2+T2_))</f>
        <v>-1.366733353628242</v>
      </c>
      <c r="K33" s="6" t="s">
        <v>5</v>
      </c>
      <c r="L33" s="46">
        <f>SQRT(L32)</f>
        <v>1.1429269627239989</v>
      </c>
      <c r="M33" s="144"/>
      <c r="T33" s="144"/>
      <c r="V33" s="6" t="str">
        <f t="shared" si="3"/>
        <v/>
      </c>
      <c r="W33" s="93" t="str">
        <f t="shared" si="4"/>
        <v/>
      </c>
      <c r="Y33" s="138" t="str">
        <f>CONCATENATE(Calculations!EP5,"; ",Calculations!EQ5)</f>
        <v>-3; -1</v>
      </c>
      <c r="Z33" s="8">
        <v>0</v>
      </c>
      <c r="AA33" s="8">
        <f>NORMSDIST(Calculations!EQ5)-(SUM(AA$30:AA32))</f>
        <v>0.15730535589982689</v>
      </c>
      <c r="AD33" s="144"/>
      <c r="AF33" s="6" t="str">
        <f t="shared" si="5"/>
        <v/>
      </c>
      <c r="AG33" s="37" t="str">
        <f t="shared" si="6"/>
        <v/>
      </c>
      <c r="AH33" s="54" t="str">
        <f t="shared" si="7"/>
        <v/>
      </c>
      <c r="AI33" s="33"/>
      <c r="AJ33" s="33"/>
      <c r="AK33" s="33"/>
      <c r="AL33" s="33"/>
      <c r="AM33" s="33"/>
      <c r="AN33" s="33"/>
      <c r="AO33" s="144"/>
      <c r="AQ33" s="37" t="str">
        <f t="shared" si="8"/>
        <v/>
      </c>
      <c r="AR33" s="101" t="str">
        <f>IF(Calculations!FC33&lt;&gt;"",NORMSINV(Calculations!FC33),"")</f>
        <v/>
      </c>
      <c r="AS33" s="93" t="str">
        <f t="shared" si="9"/>
        <v/>
      </c>
      <c r="AU33" s="150" t="s">
        <v>188</v>
      </c>
      <c r="AV33" s="150"/>
      <c r="AW33" s="150"/>
      <c r="AX33" s="145" t="s">
        <v>204</v>
      </c>
      <c r="AY33" s="151"/>
      <c r="AZ33" s="144"/>
      <c r="BB33" s="33"/>
      <c r="BC33" s="33"/>
      <c r="BD33" s="144"/>
    </row>
    <row r="34" spans="4:56" x14ac:dyDescent="0.2">
      <c r="D34" s="75" t="str">
        <f t="shared" si="0"/>
        <v/>
      </c>
      <c r="E34" s="6" t="str">
        <f t="shared" ref="E34:E97" si="10">IF(AND(Include_study?="Yes",Sufficient_data="Yes"),Effect_size,"")</f>
        <v/>
      </c>
      <c r="F34" s="54" t="str">
        <f t="shared" ref="F34:F97" si="11">IF(AND(Include_study?="Yes",Sufficient_data="Yes"),Standard_error,"")</f>
        <v/>
      </c>
      <c r="H34" s="6" t="s">
        <v>15</v>
      </c>
      <c r="I34" s="46">
        <f>I29+ABS(TINV((1-Additional_confidence_level),k_-1))*(SQRT(I30^2+T2_))</f>
        <v>3.670862615998538</v>
      </c>
      <c r="M34" s="144"/>
      <c r="T34" s="144"/>
      <c r="V34" s="6" t="str">
        <f t="shared" ref="V34:V97" si="12">IF(AND(Sufficient_data="Yes",Include_study?="Yes"),Study_name,"")</f>
        <v/>
      </c>
      <c r="W34" s="93" t="str">
        <f t="shared" ref="W34:W65" si="13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Y34" s="138" t="str">
        <f>CONCATENATE(Calculations!EP6,"; ",Calculations!EQ6)</f>
        <v>-1; 1</v>
      </c>
      <c r="Z34" s="8">
        <v>0</v>
      </c>
      <c r="AA34" s="8">
        <f>NORMSDIST(Calculations!EQ6)-(SUM(AA$30:AA33))</f>
        <v>0.68268949213708607</v>
      </c>
      <c r="AD34" s="144"/>
      <c r="AF34" s="6" t="str">
        <f t="shared" si="5"/>
        <v/>
      </c>
      <c r="AG34" s="37" t="str">
        <f t="shared" ref="AG34:AG65" si="14">IF(AND(Include_study?="Yes",Sufficient_data="Yes"),Inverse_standard_error,"")</f>
        <v/>
      </c>
      <c r="AH34" s="54" t="str">
        <f t="shared" ref="AH34:AH65" si="15">IF(AND(Include_study?="Yes",Sufficient_data="Yes"),Z_score,"")</f>
        <v/>
      </c>
      <c r="AI34" s="33"/>
      <c r="AJ34" s="33"/>
      <c r="AK34" s="33"/>
      <c r="AL34" s="33"/>
      <c r="AM34" s="33"/>
      <c r="AN34" s="33"/>
      <c r="AO34" s="144"/>
      <c r="AQ34" s="37" t="str">
        <f t="shared" si="8"/>
        <v/>
      </c>
      <c r="AR34" s="101" t="str">
        <f>IF(Calculations!FC34&lt;&gt;"",NORMSINV(Calculations!FC34),"")</f>
        <v/>
      </c>
      <c r="AS34" s="93" t="str">
        <f t="shared" ref="AS34:AS65" si="16">IF(AND(Include_study?="Yes",Sufficient_data="Yes"),IF(AX$33="Standardized residuals",Standardized_residual,Z_score),"")</f>
        <v/>
      </c>
      <c r="AU34" s="33"/>
      <c r="AV34" s="33"/>
      <c r="AW34" s="33"/>
      <c r="AX34" s="33"/>
      <c r="AY34" s="33"/>
      <c r="AZ34" s="144"/>
      <c r="BB34" s="33"/>
      <c r="BC34" s="33"/>
      <c r="BD34" s="144"/>
    </row>
    <row r="35" spans="4:56" x14ac:dyDescent="0.2">
      <c r="D35" s="75" t="str">
        <f t="shared" si="0"/>
        <v/>
      </c>
      <c r="E35" s="6" t="str">
        <f t="shared" si="10"/>
        <v/>
      </c>
      <c r="F35" s="54" t="str">
        <f t="shared" si="11"/>
        <v/>
      </c>
      <c r="M35" s="144"/>
      <c r="T35" s="144"/>
      <c r="V35" s="6" t="str">
        <f t="shared" si="12"/>
        <v/>
      </c>
      <c r="W35" s="93" t="str">
        <f t="shared" si="13"/>
        <v/>
      </c>
      <c r="Y35" s="138" t="str">
        <f>CONCATENATE(Calculations!EP7,"; ",Calculations!EQ7)</f>
        <v>1; 3</v>
      </c>
      <c r="Z35" s="8">
        <v>0</v>
      </c>
      <c r="AA35" s="8">
        <f>NORMSDIST(Calculations!EQ7)-(SUM(AA$30:AA34))</f>
        <v>0.15730535589982686</v>
      </c>
      <c r="AD35" s="144"/>
      <c r="AF35" s="6" t="str">
        <f t="shared" si="5"/>
        <v/>
      </c>
      <c r="AG35" s="37" t="str">
        <f t="shared" si="14"/>
        <v/>
      </c>
      <c r="AH35" s="54" t="str">
        <f t="shared" si="15"/>
        <v/>
      </c>
      <c r="AI35" s="33"/>
      <c r="AJ35" s="33"/>
      <c r="AK35" s="33"/>
      <c r="AL35" s="33"/>
      <c r="AM35" s="33"/>
      <c r="AN35" s="33"/>
      <c r="AO35" s="144"/>
      <c r="AQ35" s="37" t="str">
        <f t="shared" si="8"/>
        <v/>
      </c>
      <c r="AR35" s="101" t="str">
        <f>IF(Calculations!FC35&lt;&gt;"",NORMSINV(Calculations!FC35),"")</f>
        <v/>
      </c>
      <c r="AS35" s="93" t="str">
        <f t="shared" si="16"/>
        <v/>
      </c>
      <c r="AU35" s="33"/>
      <c r="AV35" s="33"/>
      <c r="AW35" s="33"/>
      <c r="AX35" s="33"/>
      <c r="AY35" s="33"/>
      <c r="AZ35" s="144"/>
      <c r="BB35" s="33"/>
      <c r="BC35" s="33"/>
      <c r="BD35" s="144"/>
    </row>
    <row r="36" spans="4:56" x14ac:dyDescent="0.2">
      <c r="D36" s="75" t="str">
        <f t="shared" si="0"/>
        <v/>
      </c>
      <c r="E36" s="6" t="str">
        <f t="shared" si="10"/>
        <v/>
      </c>
      <c r="F36" s="54" t="str">
        <f t="shared" si="11"/>
        <v/>
      </c>
      <c r="H36" s="7" t="s">
        <v>72</v>
      </c>
      <c r="I36" s="7" t="s">
        <v>147</v>
      </c>
      <c r="K36" s="7" t="s">
        <v>171</v>
      </c>
      <c r="L36" s="5" t="s">
        <v>235</v>
      </c>
      <c r="M36" s="144"/>
      <c r="T36" s="144"/>
      <c r="V36" s="6" t="str">
        <f t="shared" si="12"/>
        <v/>
      </c>
      <c r="W36" s="93" t="str">
        <f t="shared" si="13"/>
        <v/>
      </c>
      <c r="Y36" s="138" t="str">
        <f>CONCATENATE(Calculations!EP8,"; ",Calculations!EQ8)</f>
        <v>3; 5</v>
      </c>
      <c r="Z36" s="8">
        <v>0.41666666666666669</v>
      </c>
      <c r="AA36" s="8">
        <f>NORMSDIST(Calculations!EQ8)-(SUM(AA$30:AA35))</f>
        <v>1.3496113800581799E-3</v>
      </c>
      <c r="AD36" s="144"/>
      <c r="AF36" s="6" t="str">
        <f t="shared" si="5"/>
        <v/>
      </c>
      <c r="AG36" s="37" t="str">
        <f t="shared" si="14"/>
        <v/>
      </c>
      <c r="AH36" s="54" t="str">
        <f t="shared" si="15"/>
        <v/>
      </c>
      <c r="AI36" s="33"/>
      <c r="AJ36" s="33"/>
      <c r="AK36" s="33"/>
      <c r="AL36" s="33"/>
      <c r="AM36" s="33"/>
      <c r="AN36" s="33"/>
      <c r="AO36" s="144"/>
      <c r="AQ36" s="37" t="str">
        <f t="shared" si="8"/>
        <v/>
      </c>
      <c r="AR36" s="101" t="str">
        <f>IF(Calculations!FC36&lt;&gt;"",NORMSINV(Calculations!FC36),"")</f>
        <v/>
      </c>
      <c r="AS36" s="93" t="str">
        <f t="shared" si="16"/>
        <v/>
      </c>
      <c r="AU36" s="33"/>
      <c r="AV36" s="33"/>
      <c r="AW36" s="33"/>
      <c r="AX36" s="33"/>
      <c r="AY36" s="33"/>
      <c r="AZ36" s="144"/>
      <c r="BB36" s="33"/>
      <c r="BC36" s="33"/>
      <c r="BD36" s="144"/>
    </row>
    <row r="37" spans="4:56" x14ac:dyDescent="0.2">
      <c r="D37" s="75" t="str">
        <f t="shared" si="0"/>
        <v/>
      </c>
      <c r="E37" s="6" t="str">
        <f t="shared" si="10"/>
        <v/>
      </c>
      <c r="F37" s="54" t="str">
        <f t="shared" si="11"/>
        <v/>
      </c>
      <c r="H37" s="6" t="s">
        <v>10</v>
      </c>
      <c r="I37" s="46">
        <f>IF(AND(Trim_and_fill="On",L38&lt;&gt;""),(SUMPRODUCT(Calculations!CM:CM,E:E)+SUMPRODUCT(Calculations!DU:DU,Calculations!DR:DR))/(SUM(Calculations!CM:CM)+SUM(Calculations!DU:DU)),"")</f>
        <v>1.1520646311851481</v>
      </c>
      <c r="K37" s="6" t="s">
        <v>145</v>
      </c>
      <c r="L37" s="5" t="s">
        <v>236</v>
      </c>
      <c r="M37" s="144"/>
      <c r="T37" s="144"/>
      <c r="V37" s="6" t="str">
        <f t="shared" si="12"/>
        <v/>
      </c>
      <c r="W37" s="93" t="str">
        <f t="shared" si="13"/>
        <v/>
      </c>
      <c r="Y37" s="138" t="str">
        <f>CONCATENATE(Calculations!EP9,"; ",Calculations!EQ9)</f>
        <v>5; 7</v>
      </c>
      <c r="Z37" s="8">
        <v>8.3333333333333329E-2</v>
      </c>
      <c r="AA37" s="8">
        <f>NORMSDIST(Calculations!EQ9)-(SUM(AA$30:AA36))</f>
        <v>2.866502920584324E-7</v>
      </c>
      <c r="AD37" s="144"/>
      <c r="AF37" s="6" t="str">
        <f t="shared" si="5"/>
        <v/>
      </c>
      <c r="AG37" s="37" t="str">
        <f t="shared" si="14"/>
        <v/>
      </c>
      <c r="AH37" s="54" t="str">
        <f t="shared" si="15"/>
        <v/>
      </c>
      <c r="AI37" s="33"/>
      <c r="AJ37" s="33"/>
      <c r="AK37" s="33"/>
      <c r="AL37" s="33"/>
      <c r="AM37" s="33"/>
      <c r="AN37" s="33"/>
      <c r="AO37" s="144"/>
      <c r="AQ37" s="37" t="str">
        <f t="shared" si="8"/>
        <v/>
      </c>
      <c r="AR37" s="101" t="str">
        <f>IF(Calculations!FC37&lt;&gt;"",NORMSINV(Calculations!FC37),"")</f>
        <v/>
      </c>
      <c r="AS37" s="93" t="str">
        <f t="shared" si="16"/>
        <v/>
      </c>
      <c r="AU37" s="33"/>
      <c r="AV37" s="33"/>
      <c r="AW37" s="33"/>
      <c r="AX37" s="33"/>
      <c r="AY37" s="33"/>
      <c r="AZ37" s="144"/>
      <c r="BB37" s="33"/>
      <c r="BC37" s="33"/>
      <c r="BD37" s="144"/>
    </row>
    <row r="38" spans="4:56" x14ac:dyDescent="0.2">
      <c r="D38" s="75" t="str">
        <f t="shared" si="0"/>
        <v/>
      </c>
      <c r="E38" s="6" t="str">
        <f t="shared" si="10"/>
        <v/>
      </c>
      <c r="F38" s="54" t="str">
        <f t="shared" si="11"/>
        <v/>
      </c>
      <c r="H38" s="6" t="s">
        <v>2</v>
      </c>
      <c r="I38" s="46">
        <f>IF(Trim_and_fill="On",IF(Additional_model="Fixed effect",1/SQRT(SUM(Calculations!CM:CM,Calculations!DU:DU)),SQRT((SUMPRODUCT(Calculations!CM:CM,Calculations!CN:CN,Calculations!CN:CN)+SUMPRODUCT(Calculations!DU:DU,Calculations!DV:DV,Calculations!DV:DV))/((k_+'Publication Bias Analysis'!L39-1)*SUM(Calculations!CM:CM,Calculations!DU:DU)))),"")</f>
        <v>5.7961273001445518E-2</v>
      </c>
      <c r="K38" s="6" t="s">
        <v>144</v>
      </c>
      <c r="L38" s="139" t="str">
        <f>IF(Trim_and_fill="Off","",IF(I29&gt;0,"Left",IF(I29&lt;0,"Right","NA")))</f>
        <v>Left</v>
      </c>
      <c r="M38" s="144"/>
      <c r="T38" s="144"/>
      <c r="V38" s="6" t="str">
        <f t="shared" si="12"/>
        <v/>
      </c>
      <c r="W38" s="93" t="str">
        <f t="shared" si="13"/>
        <v/>
      </c>
      <c r="Y38" s="138" t="str">
        <f>CONCATENATE(Calculations!EP10,"; -∞")</f>
        <v>7; -∞</v>
      </c>
      <c r="Z38" s="8">
        <v>8.3333333333333329E-2</v>
      </c>
      <c r="AA38" s="8">
        <f>1-(SUM(AA$30:AA37))</f>
        <v>1.2798651027878805E-12</v>
      </c>
      <c r="AD38" s="144"/>
      <c r="AF38" s="6" t="str">
        <f t="shared" si="5"/>
        <v/>
      </c>
      <c r="AG38" s="37" t="str">
        <f t="shared" si="14"/>
        <v/>
      </c>
      <c r="AH38" s="54" t="str">
        <f t="shared" si="15"/>
        <v/>
      </c>
      <c r="AI38" s="33"/>
      <c r="AJ38" s="33"/>
      <c r="AK38" s="33"/>
      <c r="AL38" s="33"/>
      <c r="AM38" s="33"/>
      <c r="AN38" s="33"/>
      <c r="AO38" s="144"/>
      <c r="AQ38" s="37" t="str">
        <f t="shared" si="8"/>
        <v/>
      </c>
      <c r="AR38" s="101" t="str">
        <f>IF(Calculations!FC38&lt;&gt;"",NORMSINV(Calculations!FC38),"")</f>
        <v/>
      </c>
      <c r="AS38" s="93" t="str">
        <f t="shared" si="16"/>
        <v/>
      </c>
      <c r="AU38" s="33"/>
      <c r="AV38" s="33"/>
      <c r="AW38" s="33"/>
      <c r="AX38" s="33"/>
      <c r="AY38" s="33"/>
      <c r="AZ38" s="144"/>
      <c r="BB38" s="33"/>
      <c r="BC38" s="33"/>
      <c r="BD38" s="144"/>
    </row>
    <row r="39" spans="4:56" x14ac:dyDescent="0.2">
      <c r="D39" s="75" t="str">
        <f t="shared" si="0"/>
        <v/>
      </c>
      <c r="E39" s="6" t="str">
        <f t="shared" si="10"/>
        <v/>
      </c>
      <c r="F39" s="54" t="str">
        <f t="shared" si="11"/>
        <v/>
      </c>
      <c r="H39" s="6" t="s">
        <v>12</v>
      </c>
      <c r="I39" s="46">
        <f>IF(Trim_and_fill="On",I37-ABS(TINV((1-Additional_confidence_level),k_+L39-1))*I38,"")</f>
        <v>1.0244927294489463</v>
      </c>
      <c r="K39" s="6" t="s">
        <v>148</v>
      </c>
      <c r="L39" s="17">
        <f>IF(AND(Trim_and_fill="On",L38&lt;&gt;""),Calculations!DN21,"")</f>
        <v>0</v>
      </c>
      <c r="M39" s="144"/>
      <c r="T39" s="144"/>
      <c r="V39" s="6" t="str">
        <f t="shared" si="12"/>
        <v/>
      </c>
      <c r="W39" s="93" t="str">
        <f t="shared" si="13"/>
        <v/>
      </c>
      <c r="AD39" s="144"/>
      <c r="AF39" s="6" t="str">
        <f t="shared" si="5"/>
        <v/>
      </c>
      <c r="AG39" s="37" t="str">
        <f t="shared" si="14"/>
        <v/>
      </c>
      <c r="AH39" s="54" t="str">
        <f t="shared" si="15"/>
        <v/>
      </c>
      <c r="AI39" s="33"/>
      <c r="AJ39" s="33"/>
      <c r="AK39" s="33"/>
      <c r="AL39" s="33"/>
      <c r="AM39" s="33"/>
      <c r="AN39" s="33"/>
      <c r="AO39" s="144"/>
      <c r="AQ39" s="37" t="str">
        <f t="shared" si="8"/>
        <v/>
      </c>
      <c r="AR39" s="101" t="str">
        <f>IF(Calculations!FC39&lt;&gt;"",NORMSINV(Calculations!FC39),"")</f>
        <v/>
      </c>
      <c r="AS39" s="93" t="str">
        <f t="shared" si="16"/>
        <v/>
      </c>
      <c r="AU39" s="33"/>
      <c r="AV39" s="33"/>
      <c r="AW39" s="33"/>
      <c r="AX39" s="33"/>
      <c r="AY39" s="33"/>
      <c r="AZ39" s="144"/>
      <c r="BB39" s="33"/>
      <c r="BC39" s="33"/>
      <c r="BD39" s="144"/>
    </row>
    <row r="40" spans="4:56" x14ac:dyDescent="0.2">
      <c r="D40" s="75" t="str">
        <f t="shared" si="0"/>
        <v/>
      </c>
      <c r="E40" s="6" t="str">
        <f t="shared" si="10"/>
        <v/>
      </c>
      <c r="F40" s="54" t="str">
        <f t="shared" si="11"/>
        <v/>
      </c>
      <c r="H40" s="6" t="s">
        <v>13</v>
      </c>
      <c r="I40" s="46">
        <f>IF(Trim_and_fill="On",I37+ABS(TINV((1-Additional_confidence_level),k_+L39-1))*I38,"")</f>
        <v>1.2796365329213499</v>
      </c>
      <c r="M40" s="144"/>
      <c r="T40" s="144"/>
      <c r="V40" s="6" t="str">
        <f t="shared" si="12"/>
        <v/>
      </c>
      <c r="W40" s="93" t="str">
        <f t="shared" si="13"/>
        <v/>
      </c>
      <c r="Y40" s="33" t="s">
        <v>258</v>
      </c>
      <c r="AD40" s="144"/>
      <c r="AF40" s="6" t="str">
        <f t="shared" si="5"/>
        <v/>
      </c>
      <c r="AG40" s="37" t="str">
        <f t="shared" si="14"/>
        <v/>
      </c>
      <c r="AH40" s="54" t="str">
        <f t="shared" si="15"/>
        <v/>
      </c>
      <c r="AI40" s="33"/>
      <c r="AJ40" s="33"/>
      <c r="AK40" s="33"/>
      <c r="AL40" s="33"/>
      <c r="AM40" s="33"/>
      <c r="AN40" s="33"/>
      <c r="AO40" s="144"/>
      <c r="AQ40" s="37" t="str">
        <f t="shared" si="8"/>
        <v/>
      </c>
      <c r="AR40" s="101" t="str">
        <f>IF(Calculations!FC40&lt;&gt;"",NORMSINV(Calculations!FC40),"")</f>
        <v/>
      </c>
      <c r="AS40" s="93" t="str">
        <f t="shared" si="16"/>
        <v/>
      </c>
      <c r="AU40" s="33"/>
      <c r="AV40" s="33"/>
      <c r="AW40" s="33"/>
      <c r="AX40" s="33"/>
      <c r="AY40" s="33"/>
      <c r="AZ40" s="144"/>
      <c r="BB40" s="33"/>
      <c r="BC40" s="33"/>
      <c r="BD40" s="144"/>
    </row>
    <row r="41" spans="4:56" x14ac:dyDescent="0.2">
      <c r="D41" s="75" t="str">
        <f t="shared" si="0"/>
        <v/>
      </c>
      <c r="E41" s="6" t="str">
        <f t="shared" si="10"/>
        <v/>
      </c>
      <c r="F41" s="54" t="str">
        <f t="shared" si="11"/>
        <v/>
      </c>
      <c r="H41" s="6" t="s">
        <v>14</v>
      </c>
      <c r="I41" s="46">
        <f>IF(Trim_and_fill="On",I37-ABS(TINV((1-Additional_confidence_level),k_+L39-1))*(SQRT(I38^2+L32)),"")</f>
        <v>-1.366733353628242</v>
      </c>
      <c r="M41" s="144"/>
      <c r="T41" s="144"/>
      <c r="V41" s="6" t="str">
        <f t="shared" si="12"/>
        <v/>
      </c>
      <c r="W41" s="93" t="str">
        <f t="shared" si="13"/>
        <v/>
      </c>
      <c r="AD41" s="144"/>
      <c r="AF41" s="6" t="str">
        <f t="shared" si="5"/>
        <v/>
      </c>
      <c r="AG41" s="37" t="str">
        <f t="shared" si="14"/>
        <v/>
      </c>
      <c r="AH41" s="54" t="str">
        <f t="shared" si="15"/>
        <v/>
      </c>
      <c r="AI41" s="33"/>
      <c r="AJ41" s="33"/>
      <c r="AK41" s="33"/>
      <c r="AL41" s="33"/>
      <c r="AM41" s="33"/>
      <c r="AN41" s="33"/>
      <c r="AO41" s="144"/>
      <c r="AQ41" s="37" t="str">
        <f t="shared" si="8"/>
        <v/>
      </c>
      <c r="AR41" s="101" t="str">
        <f>IF(Calculations!FC41&lt;&gt;"",NORMSINV(Calculations!FC41),"")</f>
        <v/>
      </c>
      <c r="AS41" s="93" t="str">
        <f t="shared" si="16"/>
        <v/>
      </c>
      <c r="AU41" s="33"/>
      <c r="AV41" s="33"/>
      <c r="AW41" s="33"/>
      <c r="AX41" s="33"/>
      <c r="AY41" s="33"/>
      <c r="AZ41" s="144"/>
      <c r="BB41" s="33"/>
      <c r="BC41" s="33"/>
      <c r="BD41" s="144"/>
    </row>
    <row r="42" spans="4:56" x14ac:dyDescent="0.2">
      <c r="D42" s="75" t="str">
        <f t="shared" si="0"/>
        <v/>
      </c>
      <c r="E42" s="6" t="str">
        <f t="shared" si="10"/>
        <v/>
      </c>
      <c r="F42" s="54" t="str">
        <f t="shared" si="11"/>
        <v/>
      </c>
      <c r="H42" s="6" t="s">
        <v>15</v>
      </c>
      <c r="I42" s="46">
        <f>IF(Trim_and_fill="On",I37+ABS(TINV((1-Additional_confidence_level),k_+L39-1))*(SQRT(I38^2+L32)),"")</f>
        <v>3.670862615998538</v>
      </c>
      <c r="M42" s="144"/>
      <c r="T42" s="144"/>
      <c r="V42" s="6" t="str">
        <f t="shared" si="12"/>
        <v/>
      </c>
      <c r="W42" s="93" t="str">
        <f t="shared" si="13"/>
        <v/>
      </c>
      <c r="AD42" s="144"/>
      <c r="AF42" s="6" t="str">
        <f t="shared" si="5"/>
        <v/>
      </c>
      <c r="AG42" s="37" t="str">
        <f t="shared" si="14"/>
        <v/>
      </c>
      <c r="AH42" s="54" t="str">
        <f t="shared" si="15"/>
        <v/>
      </c>
      <c r="AI42" s="33"/>
      <c r="AJ42" s="33"/>
      <c r="AK42" s="33"/>
      <c r="AL42" s="33"/>
      <c r="AM42" s="33"/>
      <c r="AN42" s="33"/>
      <c r="AO42" s="144"/>
      <c r="AQ42" s="37" t="str">
        <f t="shared" si="8"/>
        <v/>
      </c>
      <c r="AR42" s="101" t="str">
        <f>IF(Calculations!FC42&lt;&gt;"",NORMSINV(Calculations!FC42),"")</f>
        <v/>
      </c>
      <c r="AS42" s="93" t="str">
        <f t="shared" si="16"/>
        <v/>
      </c>
      <c r="AU42" s="33"/>
      <c r="AV42" s="33"/>
      <c r="AW42" s="33"/>
      <c r="AX42" s="33"/>
      <c r="AY42" s="33"/>
      <c r="AZ42" s="144"/>
      <c r="BB42" s="33"/>
      <c r="BC42" s="33"/>
      <c r="BD42" s="144"/>
    </row>
    <row r="43" spans="4:56" x14ac:dyDescent="0.2">
      <c r="D43" s="75" t="str">
        <f t="shared" si="0"/>
        <v/>
      </c>
      <c r="E43" s="6" t="str">
        <f t="shared" si="10"/>
        <v/>
      </c>
      <c r="F43" s="54" t="str">
        <f t="shared" si="11"/>
        <v/>
      </c>
      <c r="M43" s="144"/>
      <c r="T43" s="144"/>
      <c r="V43" s="6" t="str">
        <f t="shared" si="12"/>
        <v/>
      </c>
      <c r="W43" s="93" t="str">
        <f t="shared" si="13"/>
        <v/>
      </c>
      <c r="AD43" s="144"/>
      <c r="AF43" s="6" t="str">
        <f t="shared" si="5"/>
        <v/>
      </c>
      <c r="AG43" s="37" t="str">
        <f t="shared" si="14"/>
        <v/>
      </c>
      <c r="AH43" s="54" t="str">
        <f t="shared" si="15"/>
        <v/>
      </c>
      <c r="AI43" s="33"/>
      <c r="AJ43" s="33"/>
      <c r="AK43" s="33"/>
      <c r="AL43" s="33"/>
      <c r="AM43" s="33"/>
      <c r="AN43" s="33"/>
      <c r="AO43" s="144"/>
      <c r="AQ43" s="37" t="str">
        <f t="shared" si="8"/>
        <v/>
      </c>
      <c r="AR43" s="101" t="str">
        <f>IF(Calculations!FC43&lt;&gt;"",NORMSINV(Calculations!FC43),"")</f>
        <v/>
      </c>
      <c r="AS43" s="93" t="str">
        <f t="shared" si="16"/>
        <v/>
      </c>
      <c r="AU43" s="33"/>
      <c r="AV43" s="33"/>
      <c r="AW43" s="33"/>
      <c r="AX43" s="33"/>
      <c r="AY43" s="33"/>
      <c r="AZ43" s="144"/>
      <c r="BB43" s="33"/>
      <c r="BC43" s="33"/>
      <c r="BD43" s="144"/>
    </row>
    <row r="44" spans="4:56" x14ac:dyDescent="0.2">
      <c r="D44" s="75" t="str">
        <f t="shared" si="0"/>
        <v/>
      </c>
      <c r="E44" s="6" t="str">
        <f t="shared" si="10"/>
        <v/>
      </c>
      <c r="F44" s="54" t="str">
        <f t="shared" si="11"/>
        <v/>
      </c>
      <c r="M44" s="144"/>
      <c r="T44" s="144"/>
      <c r="V44" s="6" t="str">
        <f t="shared" si="12"/>
        <v/>
      </c>
      <c r="W44" s="93" t="str">
        <f t="shared" si="13"/>
        <v/>
      </c>
      <c r="AD44" s="144"/>
      <c r="AF44" s="6" t="str">
        <f t="shared" si="5"/>
        <v/>
      </c>
      <c r="AG44" s="37" t="str">
        <f t="shared" si="14"/>
        <v/>
      </c>
      <c r="AH44" s="54" t="str">
        <f t="shared" si="15"/>
        <v/>
      </c>
      <c r="AI44" s="33"/>
      <c r="AJ44" s="33"/>
      <c r="AK44" s="33"/>
      <c r="AL44" s="33"/>
      <c r="AM44" s="33"/>
      <c r="AN44" s="33"/>
      <c r="AO44" s="144"/>
      <c r="AQ44" s="37" t="str">
        <f t="shared" si="8"/>
        <v/>
      </c>
      <c r="AR44" s="101" t="str">
        <f>IF(Calculations!FC44&lt;&gt;"",NORMSINV(Calculations!FC44),"")</f>
        <v/>
      </c>
      <c r="AS44" s="93" t="str">
        <f t="shared" si="16"/>
        <v/>
      </c>
      <c r="AU44" s="33"/>
      <c r="AV44" s="33"/>
      <c r="AW44" s="33"/>
      <c r="AX44" s="33"/>
      <c r="AY44" s="33"/>
      <c r="AZ44" s="144"/>
      <c r="BB44" s="33"/>
      <c r="BC44" s="33"/>
      <c r="BD44" s="144"/>
    </row>
    <row r="45" spans="4:56" x14ac:dyDescent="0.2">
      <c r="D45" s="75" t="str">
        <f t="shared" si="0"/>
        <v/>
      </c>
      <c r="E45" s="6" t="str">
        <f t="shared" si="10"/>
        <v/>
      </c>
      <c r="F45" s="54" t="str">
        <f t="shared" si="11"/>
        <v/>
      </c>
      <c r="M45" s="144"/>
      <c r="T45" s="144"/>
      <c r="V45" s="6" t="str">
        <f t="shared" si="12"/>
        <v/>
      </c>
      <c r="W45" s="93" t="str">
        <f t="shared" si="13"/>
        <v/>
      </c>
      <c r="AD45" s="144"/>
      <c r="AF45" s="6" t="str">
        <f t="shared" si="5"/>
        <v/>
      </c>
      <c r="AG45" s="37" t="str">
        <f t="shared" si="14"/>
        <v/>
      </c>
      <c r="AH45" s="54" t="str">
        <f t="shared" si="15"/>
        <v/>
      </c>
      <c r="AI45" s="33"/>
      <c r="AJ45" s="33"/>
      <c r="AK45" s="33"/>
      <c r="AL45" s="33"/>
      <c r="AM45" s="33"/>
      <c r="AN45" s="33"/>
      <c r="AO45" s="144"/>
      <c r="AQ45" s="37" t="str">
        <f t="shared" si="8"/>
        <v/>
      </c>
      <c r="AR45" s="101" t="str">
        <f>IF(Calculations!FC45&lt;&gt;"",NORMSINV(Calculations!FC45),"")</f>
        <v/>
      </c>
      <c r="AS45" s="93" t="str">
        <f t="shared" si="16"/>
        <v/>
      </c>
      <c r="AU45" s="33"/>
      <c r="AV45" s="33"/>
      <c r="AW45" s="33"/>
      <c r="AX45" s="33"/>
      <c r="AY45" s="33"/>
      <c r="AZ45" s="144"/>
      <c r="BB45" s="33"/>
      <c r="BC45" s="33"/>
      <c r="BD45" s="144"/>
    </row>
    <row r="46" spans="4:56" x14ac:dyDescent="0.2">
      <c r="D46" s="75" t="str">
        <f t="shared" si="0"/>
        <v/>
      </c>
      <c r="E46" s="6" t="str">
        <f t="shared" si="10"/>
        <v/>
      </c>
      <c r="F46" s="54" t="str">
        <f t="shared" si="11"/>
        <v/>
      </c>
      <c r="M46" s="144"/>
      <c r="T46" s="144"/>
      <c r="V46" s="6" t="str">
        <f t="shared" si="12"/>
        <v/>
      </c>
      <c r="W46" s="93" t="str">
        <f t="shared" si="13"/>
        <v/>
      </c>
      <c r="AD46" s="144"/>
      <c r="AF46" s="6" t="str">
        <f t="shared" si="5"/>
        <v/>
      </c>
      <c r="AG46" s="37" t="str">
        <f t="shared" si="14"/>
        <v/>
      </c>
      <c r="AH46" s="54" t="str">
        <f t="shared" si="15"/>
        <v/>
      </c>
      <c r="AI46" s="33"/>
      <c r="AJ46" s="33"/>
      <c r="AK46" s="33"/>
      <c r="AL46" s="33"/>
      <c r="AM46" s="33"/>
      <c r="AN46" s="33"/>
      <c r="AO46" s="144"/>
      <c r="AQ46" s="37" t="str">
        <f t="shared" si="8"/>
        <v/>
      </c>
      <c r="AR46" s="101" t="str">
        <f>IF(Calculations!FC46&lt;&gt;"",NORMSINV(Calculations!FC46),"")</f>
        <v/>
      </c>
      <c r="AS46" s="93" t="str">
        <f t="shared" si="16"/>
        <v/>
      </c>
      <c r="AU46" s="33"/>
      <c r="AV46" s="33"/>
      <c r="AW46" s="33"/>
      <c r="AX46" s="33"/>
      <c r="AY46" s="33"/>
      <c r="AZ46" s="144"/>
      <c r="BB46" s="33"/>
      <c r="BC46" s="33"/>
      <c r="BD46" s="144"/>
    </row>
    <row r="47" spans="4:56" x14ac:dyDescent="0.2">
      <c r="D47" s="75" t="str">
        <f t="shared" si="0"/>
        <v/>
      </c>
      <c r="E47" s="6" t="str">
        <f t="shared" si="10"/>
        <v/>
      </c>
      <c r="F47" s="54" t="str">
        <f t="shared" si="11"/>
        <v/>
      </c>
      <c r="M47" s="144"/>
      <c r="T47" s="144"/>
      <c r="V47" s="6" t="str">
        <f t="shared" si="12"/>
        <v/>
      </c>
      <c r="W47" s="93" t="str">
        <f t="shared" si="13"/>
        <v/>
      </c>
      <c r="AD47" s="144"/>
      <c r="AF47" s="6" t="str">
        <f t="shared" si="5"/>
        <v/>
      </c>
      <c r="AG47" s="37" t="str">
        <f t="shared" si="14"/>
        <v/>
      </c>
      <c r="AH47" s="54" t="str">
        <f t="shared" si="15"/>
        <v/>
      </c>
      <c r="AI47" s="33"/>
      <c r="AJ47" s="33"/>
      <c r="AK47" s="33"/>
      <c r="AL47" s="33"/>
      <c r="AM47" s="33"/>
      <c r="AN47" s="33"/>
      <c r="AO47" s="144"/>
      <c r="AQ47" s="37" t="str">
        <f t="shared" si="8"/>
        <v/>
      </c>
      <c r="AR47" s="101" t="str">
        <f>IF(Calculations!FC47&lt;&gt;"",NORMSINV(Calculations!FC47),"")</f>
        <v/>
      </c>
      <c r="AS47" s="93" t="str">
        <f t="shared" si="16"/>
        <v/>
      </c>
      <c r="AU47" s="33"/>
      <c r="AV47" s="33"/>
      <c r="AW47" s="33"/>
      <c r="AX47" s="33"/>
      <c r="AY47" s="33"/>
      <c r="AZ47" s="144"/>
      <c r="BB47" s="33"/>
      <c r="BC47" s="33"/>
      <c r="BD47" s="144"/>
    </row>
    <row r="48" spans="4:56" x14ac:dyDescent="0.2">
      <c r="D48" s="75" t="str">
        <f t="shared" si="0"/>
        <v/>
      </c>
      <c r="E48" s="6" t="str">
        <f t="shared" si="10"/>
        <v/>
      </c>
      <c r="F48" s="54" t="str">
        <f t="shared" si="11"/>
        <v/>
      </c>
      <c r="M48" s="144"/>
      <c r="T48" s="144"/>
      <c r="V48" s="6" t="str">
        <f t="shared" si="12"/>
        <v/>
      </c>
      <c r="W48" s="93" t="str">
        <f t="shared" si="13"/>
        <v/>
      </c>
      <c r="AD48" s="144"/>
      <c r="AF48" s="6" t="str">
        <f t="shared" si="5"/>
        <v/>
      </c>
      <c r="AG48" s="37" t="str">
        <f t="shared" si="14"/>
        <v/>
      </c>
      <c r="AH48" s="54" t="str">
        <f t="shared" si="15"/>
        <v/>
      </c>
      <c r="AI48" s="33"/>
      <c r="AJ48" s="33"/>
      <c r="AK48" s="33"/>
      <c r="AL48" s="33"/>
      <c r="AM48" s="33"/>
      <c r="AN48" s="33"/>
      <c r="AO48" s="144"/>
      <c r="AQ48" s="37" t="str">
        <f t="shared" si="8"/>
        <v/>
      </c>
      <c r="AR48" s="101" t="str">
        <f>IF(Calculations!FC48&lt;&gt;"",NORMSINV(Calculations!FC48),"")</f>
        <v/>
      </c>
      <c r="AS48" s="93" t="str">
        <f t="shared" si="16"/>
        <v/>
      </c>
      <c r="AU48" s="33"/>
      <c r="AV48" s="33"/>
      <c r="AW48" s="33"/>
      <c r="AX48" s="33"/>
      <c r="AY48" s="33"/>
      <c r="AZ48" s="144"/>
      <c r="BB48" s="33"/>
      <c r="BC48" s="33"/>
      <c r="BD48" s="144"/>
    </row>
    <row r="49" spans="4:56" x14ac:dyDescent="0.2">
      <c r="D49" s="75" t="str">
        <f t="shared" si="0"/>
        <v/>
      </c>
      <c r="E49" s="6" t="str">
        <f t="shared" si="10"/>
        <v/>
      </c>
      <c r="F49" s="54" t="str">
        <f t="shared" si="11"/>
        <v/>
      </c>
      <c r="M49" s="144"/>
      <c r="T49" s="144"/>
      <c r="V49" s="6" t="str">
        <f t="shared" si="12"/>
        <v/>
      </c>
      <c r="W49" s="93" t="str">
        <f t="shared" si="13"/>
        <v/>
      </c>
      <c r="AD49" s="144"/>
      <c r="AF49" s="6" t="str">
        <f t="shared" si="5"/>
        <v/>
      </c>
      <c r="AG49" s="37" t="str">
        <f t="shared" si="14"/>
        <v/>
      </c>
      <c r="AH49" s="54" t="str">
        <f t="shared" si="15"/>
        <v/>
      </c>
      <c r="AI49" s="33"/>
      <c r="AJ49" s="33"/>
      <c r="AK49" s="33"/>
      <c r="AL49" s="33"/>
      <c r="AM49" s="33"/>
      <c r="AN49" s="33"/>
      <c r="AO49" s="144"/>
      <c r="AQ49" s="37" t="str">
        <f t="shared" si="8"/>
        <v/>
      </c>
      <c r="AR49" s="101" t="str">
        <f>IF(Calculations!FC49&lt;&gt;"",NORMSINV(Calculations!FC49),"")</f>
        <v/>
      </c>
      <c r="AS49" s="93" t="str">
        <f t="shared" si="16"/>
        <v/>
      </c>
      <c r="AU49" s="33"/>
      <c r="AV49" s="33"/>
      <c r="AW49" s="33"/>
      <c r="AX49" s="33"/>
      <c r="AY49" s="33"/>
      <c r="AZ49" s="144"/>
      <c r="BB49" s="33"/>
      <c r="BC49" s="33"/>
      <c r="BD49" s="144"/>
    </row>
    <row r="50" spans="4:56" x14ac:dyDescent="0.2">
      <c r="D50" s="75" t="str">
        <f t="shared" si="0"/>
        <v/>
      </c>
      <c r="E50" s="6" t="str">
        <f t="shared" si="10"/>
        <v/>
      </c>
      <c r="F50" s="54" t="str">
        <f t="shared" si="11"/>
        <v/>
      </c>
      <c r="M50" s="144"/>
      <c r="T50" s="144"/>
      <c r="V50" s="6" t="str">
        <f t="shared" si="12"/>
        <v/>
      </c>
      <c r="W50" s="93" t="str">
        <f t="shared" si="13"/>
        <v/>
      </c>
      <c r="AD50" s="144"/>
      <c r="AF50" s="6" t="str">
        <f t="shared" si="5"/>
        <v/>
      </c>
      <c r="AG50" s="37" t="str">
        <f t="shared" si="14"/>
        <v/>
      </c>
      <c r="AH50" s="54" t="str">
        <f t="shared" si="15"/>
        <v/>
      </c>
      <c r="AI50" s="33"/>
      <c r="AJ50" s="33"/>
      <c r="AK50" s="33"/>
      <c r="AL50" s="33"/>
      <c r="AM50" s="33"/>
      <c r="AN50" s="33"/>
      <c r="AO50" s="144"/>
      <c r="AQ50" s="37" t="str">
        <f t="shared" si="8"/>
        <v/>
      </c>
      <c r="AR50" s="101" t="str">
        <f>IF(Calculations!FC50&lt;&gt;"",NORMSINV(Calculations!FC50),"")</f>
        <v/>
      </c>
      <c r="AS50" s="93" t="str">
        <f t="shared" si="16"/>
        <v/>
      </c>
      <c r="AU50" s="33"/>
      <c r="AV50" s="33"/>
      <c r="AW50" s="33"/>
      <c r="AX50" s="33"/>
      <c r="AY50" s="33"/>
      <c r="AZ50" s="144"/>
      <c r="BB50" s="33"/>
      <c r="BC50" s="33"/>
      <c r="BD50" s="144"/>
    </row>
    <row r="51" spans="4:56" x14ac:dyDescent="0.2">
      <c r="D51" s="75" t="str">
        <f t="shared" si="0"/>
        <v/>
      </c>
      <c r="E51" s="6" t="str">
        <f t="shared" si="10"/>
        <v/>
      </c>
      <c r="F51" s="54" t="str">
        <f t="shared" si="11"/>
        <v/>
      </c>
      <c r="M51" s="144"/>
      <c r="T51" s="144"/>
      <c r="V51" s="6" t="str">
        <f t="shared" si="12"/>
        <v/>
      </c>
      <c r="W51" s="93" t="str">
        <f t="shared" si="13"/>
        <v/>
      </c>
      <c r="AD51" s="144"/>
      <c r="AF51" s="6" t="str">
        <f t="shared" si="5"/>
        <v/>
      </c>
      <c r="AG51" s="37" t="str">
        <f t="shared" si="14"/>
        <v/>
      </c>
      <c r="AH51" s="54" t="str">
        <f t="shared" si="15"/>
        <v/>
      </c>
      <c r="AI51" s="33"/>
      <c r="AJ51" s="33"/>
      <c r="AK51" s="33"/>
      <c r="AL51" s="33"/>
      <c r="AM51" s="33"/>
      <c r="AN51" s="33"/>
      <c r="AO51" s="144"/>
      <c r="AQ51" s="37" t="str">
        <f t="shared" si="8"/>
        <v/>
      </c>
      <c r="AR51" s="101" t="str">
        <f>IF(Calculations!FC51&lt;&gt;"",NORMSINV(Calculations!FC51),"")</f>
        <v/>
      </c>
      <c r="AS51" s="93" t="str">
        <f t="shared" si="16"/>
        <v/>
      </c>
      <c r="AU51" s="33"/>
      <c r="AV51" s="33"/>
      <c r="AW51" s="33"/>
      <c r="AX51" s="33"/>
      <c r="AY51" s="33"/>
      <c r="AZ51" s="144"/>
      <c r="BB51" s="33"/>
      <c r="BC51" s="33"/>
      <c r="BD51" s="144"/>
    </row>
    <row r="52" spans="4:56" ht="12" customHeight="1" x14ac:dyDescent="0.2">
      <c r="D52" s="75" t="str">
        <f t="shared" si="0"/>
        <v/>
      </c>
      <c r="E52" s="6" t="str">
        <f t="shared" si="10"/>
        <v/>
      </c>
      <c r="F52" s="54" t="str">
        <f t="shared" si="11"/>
        <v/>
      </c>
      <c r="M52" s="144"/>
      <c r="O52" s="33"/>
      <c r="P52" s="33"/>
      <c r="Q52" s="33"/>
      <c r="S52" s="33"/>
      <c r="T52" s="144"/>
      <c r="V52" s="6" t="str">
        <f t="shared" si="12"/>
        <v/>
      </c>
      <c r="W52" s="93" t="str">
        <f t="shared" si="13"/>
        <v/>
      </c>
      <c r="X52" s="33"/>
      <c r="Y52" s="33"/>
      <c r="Z52" s="33"/>
      <c r="AA52" s="33"/>
      <c r="AB52" s="33"/>
      <c r="AC52" s="33"/>
      <c r="AD52" s="144"/>
      <c r="AF52" s="6" t="str">
        <f t="shared" si="5"/>
        <v/>
      </c>
      <c r="AG52" s="37" t="str">
        <f t="shared" si="14"/>
        <v/>
      </c>
      <c r="AH52" s="54" t="str">
        <f t="shared" si="15"/>
        <v/>
      </c>
      <c r="AI52" s="33"/>
      <c r="AJ52" s="33"/>
      <c r="AK52" s="33"/>
      <c r="AL52" s="33"/>
      <c r="AM52" s="33"/>
      <c r="AN52" s="33"/>
      <c r="AO52" s="144"/>
      <c r="AQ52" s="37" t="str">
        <f t="shared" si="8"/>
        <v/>
      </c>
      <c r="AR52" s="101" t="str">
        <f>IF(Calculations!FC52&lt;&gt;"",NORMSINV(Calculations!FC52),"")</f>
        <v/>
      </c>
      <c r="AS52" s="93" t="str">
        <f t="shared" si="16"/>
        <v/>
      </c>
      <c r="AU52" s="33"/>
      <c r="AV52" s="33"/>
      <c r="AW52" s="33"/>
      <c r="AX52" s="33"/>
      <c r="AY52" s="33"/>
      <c r="AZ52" s="144"/>
      <c r="BB52" s="33"/>
      <c r="BC52" s="33"/>
      <c r="BD52" s="144"/>
    </row>
    <row r="53" spans="4:56" x14ac:dyDescent="0.2">
      <c r="D53" s="75" t="str">
        <f t="shared" si="0"/>
        <v/>
      </c>
      <c r="E53" s="6" t="str">
        <f t="shared" si="10"/>
        <v/>
      </c>
      <c r="F53" s="54" t="str">
        <f t="shared" si="11"/>
        <v/>
      </c>
      <c r="M53" s="144"/>
      <c r="O53" s="33"/>
      <c r="P53" s="33"/>
      <c r="Q53" s="33"/>
      <c r="S53" s="33"/>
      <c r="T53" s="144"/>
      <c r="V53" s="6" t="str">
        <f t="shared" si="12"/>
        <v/>
      </c>
      <c r="W53" s="93" t="str">
        <f t="shared" si="13"/>
        <v/>
      </c>
      <c r="X53" s="33"/>
      <c r="Y53" s="33"/>
      <c r="Z53" s="33"/>
      <c r="AA53" s="33"/>
      <c r="AB53" s="33"/>
      <c r="AC53" s="33"/>
      <c r="AD53" s="144"/>
      <c r="AF53" s="6" t="str">
        <f t="shared" si="5"/>
        <v/>
      </c>
      <c r="AG53" s="37" t="str">
        <f t="shared" si="14"/>
        <v/>
      </c>
      <c r="AH53" s="54" t="str">
        <f t="shared" si="15"/>
        <v/>
      </c>
      <c r="AI53" s="33"/>
      <c r="AJ53" s="33"/>
      <c r="AK53" s="33"/>
      <c r="AL53" s="33"/>
      <c r="AM53" s="33"/>
      <c r="AN53" s="33"/>
      <c r="AO53" s="144"/>
      <c r="AQ53" s="37" t="str">
        <f t="shared" si="8"/>
        <v/>
      </c>
      <c r="AR53" s="101" t="str">
        <f>IF(Calculations!FC53&lt;&gt;"",NORMSINV(Calculations!FC53),"")</f>
        <v/>
      </c>
      <c r="AS53" s="93" t="str">
        <f t="shared" si="16"/>
        <v/>
      </c>
      <c r="AU53" s="33"/>
      <c r="AV53" s="33"/>
      <c r="AW53" s="33"/>
      <c r="AX53" s="33"/>
      <c r="AY53" s="33"/>
      <c r="AZ53" s="144"/>
      <c r="BB53" s="33"/>
      <c r="BC53" s="33"/>
      <c r="BD53" s="144"/>
    </row>
    <row r="54" spans="4:56" x14ac:dyDescent="0.2">
      <c r="D54" s="75" t="str">
        <f t="shared" si="0"/>
        <v/>
      </c>
      <c r="E54" s="6" t="str">
        <f t="shared" si="10"/>
        <v/>
      </c>
      <c r="F54" s="54" t="str">
        <f t="shared" si="11"/>
        <v/>
      </c>
      <c r="M54" s="144"/>
      <c r="O54" s="33"/>
      <c r="P54" s="33"/>
      <c r="Q54" s="33"/>
      <c r="S54" s="33"/>
      <c r="T54" s="144"/>
      <c r="V54" s="6" t="str">
        <f t="shared" si="12"/>
        <v/>
      </c>
      <c r="W54" s="93" t="str">
        <f t="shared" si="13"/>
        <v/>
      </c>
      <c r="X54" s="33"/>
      <c r="Y54" s="33"/>
      <c r="Z54" s="33"/>
      <c r="AA54" s="33"/>
      <c r="AB54" s="33"/>
      <c r="AC54" s="33"/>
      <c r="AD54" s="144"/>
      <c r="AF54" s="6" t="str">
        <f t="shared" si="5"/>
        <v/>
      </c>
      <c r="AG54" s="37" t="str">
        <f t="shared" si="14"/>
        <v/>
      </c>
      <c r="AH54" s="54" t="str">
        <f t="shared" si="15"/>
        <v/>
      </c>
      <c r="AI54" s="33"/>
      <c r="AJ54" s="33"/>
      <c r="AK54" s="33"/>
      <c r="AL54" s="33"/>
      <c r="AM54" s="33"/>
      <c r="AN54" s="33"/>
      <c r="AO54" s="144"/>
      <c r="AQ54" s="37" t="str">
        <f t="shared" si="8"/>
        <v/>
      </c>
      <c r="AR54" s="101" t="str">
        <f>IF(Calculations!FC54&lt;&gt;"",NORMSINV(Calculations!FC54),"")</f>
        <v/>
      </c>
      <c r="AS54" s="93" t="str">
        <f t="shared" si="16"/>
        <v/>
      </c>
      <c r="AU54" s="33"/>
      <c r="AV54" s="33"/>
      <c r="AW54" s="33"/>
      <c r="AX54" s="33"/>
      <c r="AY54" s="33"/>
      <c r="AZ54" s="144"/>
      <c r="BB54" s="33"/>
      <c r="BC54" s="33"/>
      <c r="BD54" s="144"/>
    </row>
    <row r="55" spans="4:56" x14ac:dyDescent="0.2">
      <c r="D55" s="75" t="str">
        <f t="shared" si="0"/>
        <v/>
      </c>
      <c r="E55" s="6" t="str">
        <f t="shared" si="10"/>
        <v/>
      </c>
      <c r="F55" s="54" t="str">
        <f t="shared" si="11"/>
        <v/>
      </c>
      <c r="M55" s="144"/>
      <c r="O55" s="33"/>
      <c r="P55" s="33"/>
      <c r="Q55" s="33"/>
      <c r="S55" s="33"/>
      <c r="T55" s="144"/>
      <c r="V55" s="6" t="str">
        <f t="shared" si="12"/>
        <v/>
      </c>
      <c r="W55" s="93" t="str">
        <f t="shared" si="13"/>
        <v/>
      </c>
      <c r="X55" s="33"/>
      <c r="Y55" s="33"/>
      <c r="Z55" s="33"/>
      <c r="AA55" s="33"/>
      <c r="AB55" s="33"/>
      <c r="AC55" s="33"/>
      <c r="AD55" s="144"/>
      <c r="AF55" s="6" t="str">
        <f t="shared" si="5"/>
        <v/>
      </c>
      <c r="AG55" s="37" t="str">
        <f t="shared" si="14"/>
        <v/>
      </c>
      <c r="AH55" s="54" t="str">
        <f t="shared" si="15"/>
        <v/>
      </c>
      <c r="AI55" s="33"/>
      <c r="AJ55" s="33"/>
      <c r="AK55" s="33"/>
      <c r="AL55" s="33"/>
      <c r="AM55" s="33"/>
      <c r="AN55" s="33"/>
      <c r="AO55" s="144"/>
      <c r="AQ55" s="37" t="str">
        <f t="shared" si="8"/>
        <v/>
      </c>
      <c r="AR55" s="101" t="str">
        <f>IF(Calculations!FC55&lt;&gt;"",NORMSINV(Calculations!FC55),"")</f>
        <v/>
      </c>
      <c r="AS55" s="93" t="str">
        <f t="shared" si="16"/>
        <v/>
      </c>
      <c r="AU55" s="33"/>
      <c r="AV55" s="33"/>
      <c r="AW55" s="33"/>
      <c r="AX55" s="33"/>
      <c r="AY55" s="33"/>
      <c r="AZ55" s="144"/>
      <c r="BB55" s="33"/>
      <c r="BC55" s="33"/>
      <c r="BD55" s="144"/>
    </row>
    <row r="56" spans="4:56" x14ac:dyDescent="0.2">
      <c r="D56" s="75" t="str">
        <f t="shared" si="0"/>
        <v/>
      </c>
      <c r="E56" s="6" t="str">
        <f t="shared" si="10"/>
        <v/>
      </c>
      <c r="F56" s="54" t="str">
        <f t="shared" si="11"/>
        <v/>
      </c>
      <c r="M56" s="144"/>
      <c r="O56" s="33"/>
      <c r="P56" s="33"/>
      <c r="Q56" s="33"/>
      <c r="S56" s="33"/>
      <c r="T56" s="144"/>
      <c r="V56" s="6" t="str">
        <f t="shared" si="12"/>
        <v/>
      </c>
      <c r="W56" s="93" t="str">
        <f t="shared" si="13"/>
        <v/>
      </c>
      <c r="X56" s="33"/>
      <c r="Y56" s="33"/>
      <c r="Z56" s="33"/>
      <c r="AA56" s="33"/>
      <c r="AB56" s="33"/>
      <c r="AC56" s="33"/>
      <c r="AD56" s="144"/>
      <c r="AF56" s="6" t="str">
        <f t="shared" si="5"/>
        <v/>
      </c>
      <c r="AG56" s="37" t="str">
        <f t="shared" si="14"/>
        <v/>
      </c>
      <c r="AH56" s="54" t="str">
        <f t="shared" si="15"/>
        <v/>
      </c>
      <c r="AI56" s="33"/>
      <c r="AJ56" s="33"/>
      <c r="AK56" s="33"/>
      <c r="AL56" s="33"/>
      <c r="AM56" s="33"/>
      <c r="AN56" s="33"/>
      <c r="AO56" s="144"/>
      <c r="AQ56" s="37" t="str">
        <f t="shared" si="8"/>
        <v/>
      </c>
      <c r="AR56" s="101" t="str">
        <f>IF(Calculations!FC56&lt;&gt;"",NORMSINV(Calculations!FC56),"")</f>
        <v/>
      </c>
      <c r="AS56" s="93" t="str">
        <f t="shared" si="16"/>
        <v/>
      </c>
      <c r="AU56" s="33"/>
      <c r="AV56" s="33"/>
      <c r="AW56" s="33"/>
      <c r="AX56" s="33"/>
      <c r="AY56" s="33"/>
      <c r="AZ56" s="144"/>
      <c r="BB56" s="33"/>
      <c r="BC56" s="33"/>
      <c r="BD56" s="144"/>
    </row>
    <row r="57" spans="4:56" x14ac:dyDescent="0.2">
      <c r="D57" s="75" t="str">
        <f t="shared" si="0"/>
        <v/>
      </c>
      <c r="E57" s="6" t="str">
        <f t="shared" si="10"/>
        <v/>
      </c>
      <c r="F57" s="54" t="str">
        <f t="shared" si="11"/>
        <v/>
      </c>
      <c r="M57" s="144"/>
      <c r="O57" s="33"/>
      <c r="P57" s="33"/>
      <c r="Q57" s="33"/>
      <c r="S57" s="33"/>
      <c r="T57" s="144"/>
      <c r="V57" s="6" t="str">
        <f t="shared" si="12"/>
        <v/>
      </c>
      <c r="W57" s="93" t="str">
        <f t="shared" si="13"/>
        <v/>
      </c>
      <c r="X57" s="33"/>
      <c r="Y57" s="33"/>
      <c r="Z57" s="33"/>
      <c r="AA57" s="33"/>
      <c r="AB57" s="33"/>
      <c r="AC57" s="33"/>
      <c r="AD57" s="144"/>
      <c r="AF57" s="6" t="str">
        <f t="shared" si="5"/>
        <v/>
      </c>
      <c r="AG57" s="37" t="str">
        <f t="shared" si="14"/>
        <v/>
      </c>
      <c r="AH57" s="54" t="str">
        <f t="shared" si="15"/>
        <v/>
      </c>
      <c r="AI57" s="33"/>
      <c r="AJ57" s="33"/>
      <c r="AK57" s="33"/>
      <c r="AL57" s="33"/>
      <c r="AM57" s="33"/>
      <c r="AN57" s="33"/>
      <c r="AO57" s="144"/>
      <c r="AQ57" s="37" t="str">
        <f t="shared" si="8"/>
        <v/>
      </c>
      <c r="AR57" s="101" t="str">
        <f>IF(Calculations!FC57&lt;&gt;"",NORMSINV(Calculations!FC57),"")</f>
        <v/>
      </c>
      <c r="AS57" s="93" t="str">
        <f t="shared" si="16"/>
        <v/>
      </c>
      <c r="AU57" s="33"/>
      <c r="AV57" s="33"/>
      <c r="AW57" s="33"/>
      <c r="AX57" s="33"/>
      <c r="AY57" s="33"/>
      <c r="AZ57" s="144"/>
      <c r="BB57" s="33"/>
      <c r="BC57" s="33"/>
      <c r="BD57" s="144"/>
    </row>
    <row r="58" spans="4:56" x14ac:dyDescent="0.2">
      <c r="D58" s="75" t="str">
        <f t="shared" si="0"/>
        <v/>
      </c>
      <c r="E58" s="6" t="str">
        <f t="shared" si="10"/>
        <v/>
      </c>
      <c r="F58" s="54" t="str">
        <f t="shared" si="11"/>
        <v/>
      </c>
      <c r="M58" s="144"/>
      <c r="O58" s="33"/>
      <c r="P58" s="33"/>
      <c r="Q58" s="33"/>
      <c r="S58" s="33"/>
      <c r="T58" s="144"/>
      <c r="V58" s="6" t="str">
        <f t="shared" si="12"/>
        <v/>
      </c>
      <c r="W58" s="93" t="str">
        <f t="shared" si="13"/>
        <v/>
      </c>
      <c r="X58" s="33"/>
      <c r="Y58" s="33"/>
      <c r="Z58" s="33"/>
      <c r="AA58" s="33"/>
      <c r="AB58" s="33"/>
      <c r="AC58" s="33"/>
      <c r="AD58" s="144"/>
      <c r="AF58" s="6" t="str">
        <f t="shared" si="5"/>
        <v/>
      </c>
      <c r="AG58" s="37" t="str">
        <f t="shared" si="14"/>
        <v/>
      </c>
      <c r="AH58" s="54" t="str">
        <f t="shared" si="15"/>
        <v/>
      </c>
      <c r="AI58" s="33"/>
      <c r="AJ58" s="33"/>
      <c r="AK58" s="33"/>
      <c r="AL58" s="33"/>
      <c r="AM58" s="33"/>
      <c r="AN58" s="33"/>
      <c r="AO58" s="144"/>
      <c r="AQ58" s="37" t="str">
        <f t="shared" si="8"/>
        <v/>
      </c>
      <c r="AR58" s="101" t="str">
        <f>IF(Calculations!FC58&lt;&gt;"",NORMSINV(Calculations!FC58),"")</f>
        <v/>
      </c>
      <c r="AS58" s="93" t="str">
        <f t="shared" si="16"/>
        <v/>
      </c>
      <c r="AU58" s="33"/>
      <c r="AV58" s="33"/>
      <c r="AW58" s="33"/>
      <c r="AX58" s="33"/>
      <c r="AY58" s="33"/>
      <c r="AZ58" s="144"/>
      <c r="BB58" s="33"/>
      <c r="BC58" s="33"/>
      <c r="BD58" s="144"/>
    </row>
    <row r="59" spans="4:56" x14ac:dyDescent="0.2">
      <c r="D59" s="75" t="str">
        <f t="shared" si="0"/>
        <v/>
      </c>
      <c r="E59" s="6" t="str">
        <f t="shared" si="10"/>
        <v/>
      </c>
      <c r="F59" s="54" t="str">
        <f t="shared" si="11"/>
        <v/>
      </c>
      <c r="M59" s="144"/>
      <c r="O59" s="33"/>
      <c r="P59" s="33"/>
      <c r="Q59" s="33"/>
      <c r="S59" s="33"/>
      <c r="T59" s="144"/>
      <c r="V59" s="6" t="str">
        <f t="shared" si="12"/>
        <v/>
      </c>
      <c r="W59" s="93" t="str">
        <f t="shared" si="13"/>
        <v/>
      </c>
      <c r="X59" s="33"/>
      <c r="Y59" s="33"/>
      <c r="Z59" s="33"/>
      <c r="AA59" s="33"/>
      <c r="AB59" s="33"/>
      <c r="AC59" s="33"/>
      <c r="AD59" s="144"/>
      <c r="AF59" s="6" t="str">
        <f t="shared" si="5"/>
        <v/>
      </c>
      <c r="AG59" s="37" t="str">
        <f t="shared" si="14"/>
        <v/>
      </c>
      <c r="AH59" s="54" t="str">
        <f t="shared" si="15"/>
        <v/>
      </c>
      <c r="AI59" s="33"/>
      <c r="AJ59" s="33"/>
      <c r="AK59" s="33"/>
      <c r="AL59" s="33"/>
      <c r="AM59" s="33"/>
      <c r="AN59" s="33"/>
      <c r="AO59" s="144"/>
      <c r="AQ59" s="37" t="str">
        <f t="shared" si="8"/>
        <v/>
      </c>
      <c r="AR59" s="101" t="str">
        <f>IF(Calculations!FC59&lt;&gt;"",NORMSINV(Calculations!FC59),"")</f>
        <v/>
      </c>
      <c r="AS59" s="93" t="str">
        <f t="shared" si="16"/>
        <v/>
      </c>
      <c r="AU59" s="33"/>
      <c r="AV59" s="33"/>
      <c r="AW59" s="33"/>
      <c r="AX59" s="33"/>
      <c r="AY59" s="33"/>
      <c r="AZ59" s="144"/>
      <c r="BB59" s="33"/>
      <c r="BC59" s="33"/>
      <c r="BD59" s="144"/>
    </row>
    <row r="60" spans="4:56" x14ac:dyDescent="0.2">
      <c r="D60" s="75" t="str">
        <f t="shared" si="0"/>
        <v/>
      </c>
      <c r="E60" s="6" t="str">
        <f t="shared" si="10"/>
        <v/>
      </c>
      <c r="F60" s="54" t="str">
        <f t="shared" si="11"/>
        <v/>
      </c>
      <c r="M60" s="144"/>
      <c r="O60" s="33"/>
      <c r="P60" s="33"/>
      <c r="Q60" s="33"/>
      <c r="S60" s="33"/>
      <c r="T60" s="144"/>
      <c r="V60" s="6" t="str">
        <f t="shared" si="12"/>
        <v/>
      </c>
      <c r="W60" s="93" t="str">
        <f t="shared" si="13"/>
        <v/>
      </c>
      <c r="X60" s="33"/>
      <c r="Y60" s="33"/>
      <c r="Z60" s="33"/>
      <c r="AA60" s="33"/>
      <c r="AB60" s="33"/>
      <c r="AC60" s="33"/>
      <c r="AD60" s="144"/>
      <c r="AF60" s="6" t="str">
        <f t="shared" si="5"/>
        <v/>
      </c>
      <c r="AG60" s="37" t="str">
        <f t="shared" si="14"/>
        <v/>
      </c>
      <c r="AH60" s="54" t="str">
        <f t="shared" si="15"/>
        <v/>
      </c>
      <c r="AI60" s="33"/>
      <c r="AJ60" s="33"/>
      <c r="AK60" s="33"/>
      <c r="AL60" s="33"/>
      <c r="AM60" s="33"/>
      <c r="AN60" s="33"/>
      <c r="AO60" s="144"/>
      <c r="AQ60" s="37" t="str">
        <f t="shared" si="8"/>
        <v/>
      </c>
      <c r="AR60" s="101" t="str">
        <f>IF(Calculations!FC60&lt;&gt;"",NORMSINV(Calculations!FC60),"")</f>
        <v/>
      </c>
      <c r="AS60" s="93" t="str">
        <f t="shared" si="16"/>
        <v/>
      </c>
      <c r="AU60" s="33"/>
      <c r="AV60" s="33"/>
      <c r="AW60" s="33"/>
      <c r="AX60" s="33"/>
      <c r="AY60" s="33"/>
      <c r="AZ60" s="144"/>
      <c r="BB60" s="33"/>
      <c r="BC60" s="33"/>
      <c r="BD60" s="144"/>
    </row>
    <row r="61" spans="4:56" x14ac:dyDescent="0.2">
      <c r="D61" s="75" t="str">
        <f t="shared" si="0"/>
        <v/>
      </c>
      <c r="E61" s="6" t="str">
        <f t="shared" si="10"/>
        <v/>
      </c>
      <c r="F61" s="54" t="str">
        <f t="shared" si="11"/>
        <v/>
      </c>
      <c r="M61" s="144"/>
      <c r="O61" s="33"/>
      <c r="P61" s="33"/>
      <c r="Q61" s="33"/>
      <c r="S61" s="33"/>
      <c r="T61" s="144"/>
      <c r="V61" s="6" t="str">
        <f t="shared" si="12"/>
        <v/>
      </c>
      <c r="W61" s="93" t="str">
        <f t="shared" si="13"/>
        <v/>
      </c>
      <c r="X61" s="33"/>
      <c r="Y61" s="33"/>
      <c r="Z61" s="33"/>
      <c r="AA61" s="33"/>
      <c r="AB61" s="33"/>
      <c r="AC61" s="33"/>
      <c r="AD61" s="144"/>
      <c r="AF61" s="6" t="str">
        <f t="shared" si="5"/>
        <v/>
      </c>
      <c r="AG61" s="37" t="str">
        <f t="shared" si="14"/>
        <v/>
      </c>
      <c r="AH61" s="54" t="str">
        <f t="shared" si="15"/>
        <v/>
      </c>
      <c r="AI61" s="33"/>
      <c r="AJ61" s="33"/>
      <c r="AK61" s="33"/>
      <c r="AL61" s="33"/>
      <c r="AM61" s="33"/>
      <c r="AN61" s="33"/>
      <c r="AO61" s="144"/>
      <c r="AQ61" s="37" t="str">
        <f t="shared" si="8"/>
        <v/>
      </c>
      <c r="AR61" s="101" t="str">
        <f>IF(Calculations!FC61&lt;&gt;"",NORMSINV(Calculations!FC61),"")</f>
        <v/>
      </c>
      <c r="AS61" s="93" t="str">
        <f t="shared" si="16"/>
        <v/>
      </c>
      <c r="AU61" s="33"/>
      <c r="AV61" s="33"/>
      <c r="AW61" s="33"/>
      <c r="AX61" s="33"/>
      <c r="AY61" s="33"/>
      <c r="AZ61" s="144"/>
      <c r="BB61" s="33"/>
      <c r="BC61" s="33"/>
      <c r="BD61" s="144"/>
    </row>
    <row r="62" spans="4:56" x14ac:dyDescent="0.2">
      <c r="D62" s="75" t="str">
        <f t="shared" si="0"/>
        <v/>
      </c>
      <c r="E62" s="6" t="str">
        <f t="shared" si="10"/>
        <v/>
      </c>
      <c r="F62" s="54" t="str">
        <f t="shared" si="11"/>
        <v/>
      </c>
      <c r="M62" s="144"/>
      <c r="O62" s="33"/>
      <c r="P62" s="33"/>
      <c r="Q62" s="33"/>
      <c r="S62" s="33"/>
      <c r="T62" s="144"/>
      <c r="V62" s="6" t="str">
        <f t="shared" si="12"/>
        <v/>
      </c>
      <c r="W62" s="93" t="str">
        <f t="shared" si="13"/>
        <v/>
      </c>
      <c r="X62" s="33"/>
      <c r="Y62" s="33"/>
      <c r="Z62" s="33"/>
      <c r="AA62" s="33"/>
      <c r="AB62" s="33"/>
      <c r="AC62" s="33"/>
      <c r="AD62" s="144"/>
      <c r="AF62" s="6" t="str">
        <f t="shared" si="5"/>
        <v/>
      </c>
      <c r="AG62" s="37" t="str">
        <f t="shared" si="14"/>
        <v/>
      </c>
      <c r="AH62" s="54" t="str">
        <f t="shared" si="15"/>
        <v/>
      </c>
      <c r="AI62" s="33"/>
      <c r="AJ62" s="33"/>
      <c r="AK62" s="33"/>
      <c r="AL62" s="33"/>
      <c r="AM62" s="33"/>
      <c r="AN62" s="33"/>
      <c r="AO62" s="144"/>
      <c r="AQ62" s="37" t="str">
        <f t="shared" si="8"/>
        <v/>
      </c>
      <c r="AR62" s="101" t="str">
        <f>IF(Calculations!FC62&lt;&gt;"",NORMSINV(Calculations!FC62),"")</f>
        <v/>
      </c>
      <c r="AS62" s="93" t="str">
        <f t="shared" si="16"/>
        <v/>
      </c>
      <c r="AU62" s="33"/>
      <c r="AV62" s="33"/>
      <c r="AW62" s="33"/>
      <c r="AX62" s="33"/>
      <c r="AY62" s="33"/>
      <c r="AZ62" s="144"/>
      <c r="BB62" s="33"/>
      <c r="BC62" s="33"/>
      <c r="BD62" s="144"/>
    </row>
    <row r="63" spans="4:56" x14ac:dyDescent="0.2">
      <c r="D63" s="75" t="str">
        <f t="shared" si="0"/>
        <v/>
      </c>
      <c r="E63" s="6" t="str">
        <f t="shared" si="10"/>
        <v/>
      </c>
      <c r="F63" s="54" t="str">
        <f t="shared" si="11"/>
        <v/>
      </c>
      <c r="M63" s="144"/>
      <c r="O63" s="33"/>
      <c r="P63" s="33"/>
      <c r="Q63" s="33"/>
      <c r="S63" s="33"/>
      <c r="T63" s="144"/>
      <c r="V63" s="6" t="str">
        <f t="shared" si="12"/>
        <v/>
      </c>
      <c r="W63" s="93" t="str">
        <f t="shared" si="13"/>
        <v/>
      </c>
      <c r="X63" s="33"/>
      <c r="Y63" s="33"/>
      <c r="Z63" s="33"/>
      <c r="AA63" s="33"/>
      <c r="AB63" s="33"/>
      <c r="AC63" s="33"/>
      <c r="AD63" s="144"/>
      <c r="AF63" s="6" t="str">
        <f t="shared" si="5"/>
        <v/>
      </c>
      <c r="AG63" s="37" t="str">
        <f t="shared" si="14"/>
        <v/>
      </c>
      <c r="AH63" s="54" t="str">
        <f t="shared" si="15"/>
        <v/>
      </c>
      <c r="AI63" s="33"/>
      <c r="AJ63" s="33"/>
      <c r="AK63" s="33"/>
      <c r="AL63" s="33"/>
      <c r="AM63" s="33"/>
      <c r="AN63" s="33"/>
      <c r="AO63" s="144"/>
      <c r="AQ63" s="37" t="str">
        <f t="shared" si="8"/>
        <v/>
      </c>
      <c r="AR63" s="101" t="str">
        <f>IF(Calculations!FC63&lt;&gt;"",NORMSINV(Calculations!FC63),"")</f>
        <v/>
      </c>
      <c r="AS63" s="93" t="str">
        <f t="shared" si="16"/>
        <v/>
      </c>
      <c r="AU63" s="33"/>
      <c r="AV63" s="33"/>
      <c r="AW63" s="33"/>
      <c r="AX63" s="33"/>
      <c r="AY63" s="33"/>
      <c r="AZ63" s="144"/>
      <c r="BB63" s="33"/>
      <c r="BC63" s="33"/>
      <c r="BD63" s="144"/>
    </row>
    <row r="64" spans="4:56" x14ac:dyDescent="0.2">
      <c r="D64" s="75" t="str">
        <f t="shared" si="0"/>
        <v/>
      </c>
      <c r="E64" s="6" t="str">
        <f t="shared" si="10"/>
        <v/>
      </c>
      <c r="F64" s="54" t="str">
        <f t="shared" si="11"/>
        <v/>
      </c>
      <c r="M64" s="144"/>
      <c r="O64" s="33"/>
      <c r="P64" s="33"/>
      <c r="Q64" s="33"/>
      <c r="S64" s="33"/>
      <c r="T64" s="144"/>
      <c r="V64" s="6" t="str">
        <f t="shared" si="12"/>
        <v/>
      </c>
      <c r="W64" s="93" t="str">
        <f t="shared" si="13"/>
        <v/>
      </c>
      <c r="X64" s="33"/>
      <c r="Y64" s="33"/>
      <c r="Z64" s="33"/>
      <c r="AA64" s="33"/>
      <c r="AB64" s="33"/>
      <c r="AC64" s="33"/>
      <c r="AD64" s="144"/>
      <c r="AF64" s="6" t="str">
        <f t="shared" si="5"/>
        <v/>
      </c>
      <c r="AG64" s="37" t="str">
        <f t="shared" si="14"/>
        <v/>
      </c>
      <c r="AH64" s="54" t="str">
        <f t="shared" si="15"/>
        <v/>
      </c>
      <c r="AI64" s="33"/>
      <c r="AJ64" s="33"/>
      <c r="AK64" s="33"/>
      <c r="AL64" s="33"/>
      <c r="AM64" s="33"/>
      <c r="AN64" s="33"/>
      <c r="AO64" s="144"/>
      <c r="AQ64" s="37" t="str">
        <f t="shared" si="8"/>
        <v/>
      </c>
      <c r="AR64" s="101" t="str">
        <f>IF(Calculations!FC64&lt;&gt;"",NORMSINV(Calculations!FC64),"")</f>
        <v/>
      </c>
      <c r="AS64" s="93" t="str">
        <f t="shared" si="16"/>
        <v/>
      </c>
      <c r="AU64" s="33"/>
      <c r="AV64" s="33"/>
      <c r="AW64" s="33"/>
      <c r="AX64" s="33"/>
      <c r="AY64" s="33"/>
      <c r="AZ64" s="144"/>
      <c r="BB64" s="33"/>
      <c r="BC64" s="33"/>
      <c r="BD64" s="144"/>
    </row>
    <row r="65" spans="4:56" x14ac:dyDescent="0.2">
      <c r="D65" s="75" t="str">
        <f t="shared" si="0"/>
        <v/>
      </c>
      <c r="E65" s="6" t="str">
        <f t="shared" si="10"/>
        <v/>
      </c>
      <c r="F65" s="54" t="str">
        <f t="shared" si="11"/>
        <v/>
      </c>
      <c r="M65" s="144"/>
      <c r="O65" s="33"/>
      <c r="P65" s="33"/>
      <c r="Q65" s="33"/>
      <c r="S65" s="33"/>
      <c r="T65" s="144"/>
      <c r="V65" s="6" t="str">
        <f t="shared" si="12"/>
        <v/>
      </c>
      <c r="W65" s="93" t="str">
        <f t="shared" si="13"/>
        <v/>
      </c>
      <c r="X65" s="33"/>
      <c r="Y65" s="33"/>
      <c r="Z65" s="33"/>
      <c r="AA65" s="33"/>
      <c r="AB65" s="33"/>
      <c r="AC65" s="33"/>
      <c r="AD65" s="144"/>
      <c r="AF65" s="6" t="str">
        <f t="shared" si="5"/>
        <v/>
      </c>
      <c r="AG65" s="37" t="str">
        <f t="shared" si="14"/>
        <v/>
      </c>
      <c r="AH65" s="54" t="str">
        <f t="shared" si="15"/>
        <v/>
      </c>
      <c r="AI65" s="33"/>
      <c r="AJ65" s="33"/>
      <c r="AK65" s="33"/>
      <c r="AL65" s="33"/>
      <c r="AM65" s="33"/>
      <c r="AN65" s="33"/>
      <c r="AO65" s="144"/>
      <c r="AQ65" s="37" t="str">
        <f t="shared" si="8"/>
        <v/>
      </c>
      <c r="AR65" s="101" t="str">
        <f>IF(Calculations!FC65&lt;&gt;"",NORMSINV(Calculations!FC65),"")</f>
        <v/>
      </c>
      <c r="AS65" s="93" t="str">
        <f t="shared" si="16"/>
        <v/>
      </c>
      <c r="AU65" s="33"/>
      <c r="AV65" s="33"/>
      <c r="AW65" s="33"/>
      <c r="AX65" s="33"/>
      <c r="AY65" s="33"/>
      <c r="AZ65" s="144"/>
      <c r="BB65" s="33"/>
      <c r="BC65" s="33"/>
      <c r="BD65" s="144"/>
    </row>
    <row r="66" spans="4:56" x14ac:dyDescent="0.2">
      <c r="D66" s="75" t="str">
        <f t="shared" ref="D66:D129" si="17">IF(AND(Sufficient_data="Yes",Include_study?="Yes"),Study_name,"")</f>
        <v/>
      </c>
      <c r="E66" s="6" t="str">
        <f t="shared" si="10"/>
        <v/>
      </c>
      <c r="F66" s="54" t="str">
        <f t="shared" si="11"/>
        <v/>
      </c>
      <c r="M66" s="144"/>
      <c r="O66" s="33"/>
      <c r="P66" s="33"/>
      <c r="Q66" s="33"/>
      <c r="S66" s="33"/>
      <c r="T66" s="144"/>
      <c r="V66" s="6" t="str">
        <f t="shared" si="12"/>
        <v/>
      </c>
      <c r="W66" s="93" t="str">
        <f t="shared" ref="W66:W97" si="18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X66" s="33"/>
      <c r="Y66" s="33"/>
      <c r="Z66" s="33"/>
      <c r="AA66" s="33"/>
      <c r="AB66" s="33"/>
      <c r="AC66" s="33"/>
      <c r="AD66" s="144"/>
      <c r="AF66" s="6" t="str">
        <f t="shared" ref="AF66:AF129" si="19">IF(AND(Sufficient_data="Yes",Include_study?="Yes"),Study_name,"")</f>
        <v/>
      </c>
      <c r="AG66" s="37" t="str">
        <f t="shared" ref="AG66:AG97" si="20">IF(AND(Include_study?="Yes",Sufficient_data="Yes"),Inverse_standard_error,"")</f>
        <v/>
      </c>
      <c r="AH66" s="54" t="str">
        <f t="shared" ref="AH66:AH97" si="21">IF(AND(Include_study?="Yes",Sufficient_data="Yes"),Z_score,"")</f>
        <v/>
      </c>
      <c r="AI66" s="33"/>
      <c r="AJ66" s="33"/>
      <c r="AK66" s="33"/>
      <c r="AL66" s="33"/>
      <c r="AM66" s="33"/>
      <c r="AN66" s="33"/>
      <c r="AO66" s="144"/>
      <c r="AQ66" s="37" t="str">
        <f t="shared" ref="AQ66:AQ129" si="22">IF(AND(Sufficient_data="Yes",Include_study?="Yes"),Study_name,"")</f>
        <v/>
      </c>
      <c r="AR66" s="101" t="str">
        <f>IF(Calculations!FC66&lt;&gt;"",NORMSINV(Calculations!FC66),"")</f>
        <v/>
      </c>
      <c r="AS66" s="93" t="str">
        <f t="shared" ref="AS66:AS97" si="23">IF(AND(Include_study?="Yes",Sufficient_data="Yes"),IF(AX$33="Standardized residuals",Standardized_residual,Z_score),"")</f>
        <v/>
      </c>
      <c r="AU66" s="33"/>
      <c r="AV66" s="33"/>
      <c r="AW66" s="33"/>
      <c r="AX66" s="33"/>
      <c r="AY66" s="33"/>
      <c r="AZ66" s="144"/>
      <c r="BB66" s="33"/>
      <c r="BC66" s="33"/>
      <c r="BD66" s="144"/>
    </row>
    <row r="67" spans="4:56" x14ac:dyDescent="0.2">
      <c r="D67" s="75" t="str">
        <f t="shared" si="17"/>
        <v/>
      </c>
      <c r="E67" s="6" t="str">
        <f t="shared" si="10"/>
        <v/>
      </c>
      <c r="F67" s="54" t="str">
        <f t="shared" si="11"/>
        <v/>
      </c>
      <c r="M67" s="144"/>
      <c r="O67" s="33"/>
      <c r="P67" s="33"/>
      <c r="Q67" s="33"/>
      <c r="S67" s="33"/>
      <c r="T67" s="144"/>
      <c r="V67" s="6" t="str">
        <f t="shared" si="12"/>
        <v/>
      </c>
      <c r="W67" s="93" t="str">
        <f t="shared" si="18"/>
        <v/>
      </c>
      <c r="X67" s="33"/>
      <c r="Y67" s="33"/>
      <c r="Z67" s="33"/>
      <c r="AA67" s="33"/>
      <c r="AB67" s="33"/>
      <c r="AC67" s="33"/>
      <c r="AD67" s="144"/>
      <c r="AF67" s="6" t="str">
        <f t="shared" si="19"/>
        <v/>
      </c>
      <c r="AG67" s="37" t="str">
        <f t="shared" si="20"/>
        <v/>
      </c>
      <c r="AH67" s="54" t="str">
        <f t="shared" si="21"/>
        <v/>
      </c>
      <c r="AI67" s="33"/>
      <c r="AJ67" s="33"/>
      <c r="AK67" s="33"/>
      <c r="AL67" s="33"/>
      <c r="AM67" s="33"/>
      <c r="AN67" s="33"/>
      <c r="AO67" s="144"/>
      <c r="AQ67" s="37" t="str">
        <f t="shared" si="22"/>
        <v/>
      </c>
      <c r="AR67" s="101" t="str">
        <f>IF(Calculations!FC67&lt;&gt;"",NORMSINV(Calculations!FC67),"")</f>
        <v/>
      </c>
      <c r="AS67" s="93" t="str">
        <f t="shared" si="23"/>
        <v/>
      </c>
      <c r="AU67" s="33"/>
      <c r="AV67" s="33"/>
      <c r="AW67" s="33"/>
      <c r="AX67" s="33"/>
      <c r="AY67" s="33"/>
      <c r="AZ67" s="144"/>
      <c r="BB67" s="33"/>
      <c r="BC67" s="33"/>
      <c r="BD67" s="144"/>
    </row>
    <row r="68" spans="4:56" x14ac:dyDescent="0.2">
      <c r="D68" s="75" t="str">
        <f t="shared" si="17"/>
        <v/>
      </c>
      <c r="E68" s="6" t="str">
        <f t="shared" si="10"/>
        <v/>
      </c>
      <c r="F68" s="54" t="str">
        <f t="shared" si="11"/>
        <v/>
      </c>
      <c r="M68" s="144"/>
      <c r="O68" s="33"/>
      <c r="P68" s="33"/>
      <c r="Q68" s="33"/>
      <c r="S68" s="33"/>
      <c r="T68" s="144"/>
      <c r="V68" s="6" t="str">
        <f t="shared" si="12"/>
        <v/>
      </c>
      <c r="W68" s="93" t="str">
        <f t="shared" si="18"/>
        <v/>
      </c>
      <c r="X68" s="33"/>
      <c r="Y68" s="33"/>
      <c r="Z68" s="33"/>
      <c r="AA68" s="33"/>
      <c r="AB68" s="33"/>
      <c r="AC68" s="33"/>
      <c r="AD68" s="144"/>
      <c r="AF68" s="6" t="str">
        <f t="shared" si="19"/>
        <v/>
      </c>
      <c r="AG68" s="37" t="str">
        <f t="shared" si="20"/>
        <v/>
      </c>
      <c r="AH68" s="54" t="str">
        <f t="shared" si="21"/>
        <v/>
      </c>
      <c r="AI68" s="33"/>
      <c r="AJ68" s="33"/>
      <c r="AK68" s="33"/>
      <c r="AL68" s="33"/>
      <c r="AM68" s="33"/>
      <c r="AN68" s="33"/>
      <c r="AO68" s="144"/>
      <c r="AQ68" s="37" t="str">
        <f t="shared" si="22"/>
        <v/>
      </c>
      <c r="AR68" s="101" t="str">
        <f>IF(Calculations!FC68&lt;&gt;"",NORMSINV(Calculations!FC68),"")</f>
        <v/>
      </c>
      <c r="AS68" s="93" t="str">
        <f t="shared" si="23"/>
        <v/>
      </c>
      <c r="AU68" s="33"/>
      <c r="AV68" s="33"/>
      <c r="AW68" s="33"/>
      <c r="AX68" s="33"/>
      <c r="AY68" s="33"/>
      <c r="AZ68" s="144"/>
      <c r="BB68" s="33"/>
      <c r="BC68" s="33"/>
      <c r="BD68" s="144"/>
    </row>
    <row r="69" spans="4:56" x14ac:dyDescent="0.2">
      <c r="D69" s="75" t="str">
        <f t="shared" si="17"/>
        <v/>
      </c>
      <c r="E69" s="6" t="str">
        <f t="shared" si="10"/>
        <v/>
      </c>
      <c r="F69" s="54" t="str">
        <f t="shared" si="11"/>
        <v/>
      </c>
      <c r="M69" s="144"/>
      <c r="O69" s="33"/>
      <c r="P69" s="33"/>
      <c r="Q69" s="33"/>
      <c r="S69" s="33"/>
      <c r="T69" s="144"/>
      <c r="V69" s="6" t="str">
        <f t="shared" si="12"/>
        <v/>
      </c>
      <c r="W69" s="93" t="str">
        <f t="shared" si="18"/>
        <v/>
      </c>
      <c r="X69" s="33"/>
      <c r="Y69" s="33"/>
      <c r="Z69" s="33"/>
      <c r="AA69" s="33"/>
      <c r="AB69" s="33"/>
      <c r="AC69" s="33"/>
      <c r="AD69" s="144"/>
      <c r="AF69" s="6" t="str">
        <f t="shared" si="19"/>
        <v/>
      </c>
      <c r="AG69" s="37" t="str">
        <f t="shared" si="20"/>
        <v/>
      </c>
      <c r="AH69" s="54" t="str">
        <f t="shared" si="21"/>
        <v/>
      </c>
      <c r="AI69" s="33"/>
      <c r="AJ69" s="33"/>
      <c r="AK69" s="33"/>
      <c r="AL69" s="33"/>
      <c r="AM69" s="33"/>
      <c r="AN69" s="33"/>
      <c r="AO69" s="144"/>
      <c r="AQ69" s="37" t="str">
        <f t="shared" si="22"/>
        <v/>
      </c>
      <c r="AR69" s="101" t="str">
        <f>IF(Calculations!FC69&lt;&gt;"",NORMSINV(Calculations!FC69),"")</f>
        <v/>
      </c>
      <c r="AS69" s="93" t="str">
        <f t="shared" si="23"/>
        <v/>
      </c>
      <c r="AU69" s="33"/>
      <c r="AV69" s="33"/>
      <c r="AW69" s="33"/>
      <c r="AX69" s="33"/>
      <c r="AY69" s="33"/>
      <c r="AZ69" s="144"/>
      <c r="BB69" s="33"/>
      <c r="BC69" s="33"/>
      <c r="BD69" s="144"/>
    </row>
    <row r="70" spans="4:56" x14ac:dyDescent="0.2">
      <c r="D70" s="75" t="str">
        <f t="shared" si="17"/>
        <v/>
      </c>
      <c r="E70" s="6" t="str">
        <f t="shared" si="10"/>
        <v/>
      </c>
      <c r="F70" s="54" t="str">
        <f t="shared" si="11"/>
        <v/>
      </c>
      <c r="M70" s="144"/>
      <c r="O70" s="33"/>
      <c r="P70" s="33"/>
      <c r="Q70" s="33"/>
      <c r="S70" s="33"/>
      <c r="T70" s="144"/>
      <c r="V70" s="6" t="str">
        <f t="shared" si="12"/>
        <v/>
      </c>
      <c r="W70" s="93" t="str">
        <f t="shared" si="18"/>
        <v/>
      </c>
      <c r="X70" s="33"/>
      <c r="Y70" s="33"/>
      <c r="Z70" s="33"/>
      <c r="AA70" s="33"/>
      <c r="AB70" s="33"/>
      <c r="AC70" s="33"/>
      <c r="AD70" s="144"/>
      <c r="AF70" s="6" t="str">
        <f t="shared" si="19"/>
        <v/>
      </c>
      <c r="AG70" s="37" t="str">
        <f t="shared" si="20"/>
        <v/>
      </c>
      <c r="AH70" s="54" t="str">
        <f t="shared" si="21"/>
        <v/>
      </c>
      <c r="AI70" s="33"/>
      <c r="AJ70" s="33"/>
      <c r="AK70" s="33"/>
      <c r="AL70" s="33"/>
      <c r="AM70" s="33"/>
      <c r="AN70" s="33"/>
      <c r="AO70" s="144"/>
      <c r="AQ70" s="37" t="str">
        <f t="shared" si="22"/>
        <v/>
      </c>
      <c r="AR70" s="101" t="str">
        <f>IF(Calculations!FC70&lt;&gt;"",NORMSINV(Calculations!FC70),"")</f>
        <v/>
      </c>
      <c r="AS70" s="93" t="str">
        <f t="shared" si="23"/>
        <v/>
      </c>
      <c r="AU70" s="33"/>
      <c r="AV70" s="33"/>
      <c r="AW70" s="33"/>
      <c r="AX70" s="33"/>
      <c r="AY70" s="33"/>
      <c r="AZ70" s="144"/>
      <c r="BB70" s="33"/>
      <c r="BC70" s="33"/>
      <c r="BD70" s="144"/>
    </row>
    <row r="71" spans="4:56" x14ac:dyDescent="0.2">
      <c r="D71" s="75" t="str">
        <f t="shared" si="17"/>
        <v/>
      </c>
      <c r="E71" s="6" t="str">
        <f t="shared" si="10"/>
        <v/>
      </c>
      <c r="F71" s="54" t="str">
        <f t="shared" si="11"/>
        <v/>
      </c>
      <c r="M71" s="144"/>
      <c r="O71" s="33"/>
      <c r="P71" s="33"/>
      <c r="Q71" s="33"/>
      <c r="S71" s="33"/>
      <c r="T71" s="144"/>
      <c r="V71" s="6" t="str">
        <f t="shared" si="12"/>
        <v/>
      </c>
      <c r="W71" s="93" t="str">
        <f t="shared" si="18"/>
        <v/>
      </c>
      <c r="X71" s="33"/>
      <c r="Y71" s="33"/>
      <c r="Z71" s="33"/>
      <c r="AA71" s="33"/>
      <c r="AB71" s="33"/>
      <c r="AC71" s="33"/>
      <c r="AD71" s="144"/>
      <c r="AF71" s="6" t="str">
        <f t="shared" si="19"/>
        <v/>
      </c>
      <c r="AG71" s="37" t="str">
        <f t="shared" si="20"/>
        <v/>
      </c>
      <c r="AH71" s="54" t="str">
        <f t="shared" si="21"/>
        <v/>
      </c>
      <c r="AI71" s="33"/>
      <c r="AJ71" s="33"/>
      <c r="AK71" s="33"/>
      <c r="AL71" s="33"/>
      <c r="AM71" s="33"/>
      <c r="AN71" s="33"/>
      <c r="AO71" s="144"/>
      <c r="AQ71" s="37" t="str">
        <f t="shared" si="22"/>
        <v/>
      </c>
      <c r="AR71" s="101" t="str">
        <f>IF(Calculations!FC71&lt;&gt;"",NORMSINV(Calculations!FC71),"")</f>
        <v/>
      </c>
      <c r="AS71" s="93" t="str">
        <f t="shared" si="23"/>
        <v/>
      </c>
      <c r="AU71" s="33"/>
      <c r="AV71" s="33"/>
      <c r="AW71" s="33"/>
      <c r="AX71" s="33"/>
      <c r="AY71" s="33"/>
      <c r="AZ71" s="144"/>
      <c r="BB71" s="33"/>
      <c r="BC71" s="33"/>
      <c r="BD71" s="144"/>
    </row>
    <row r="72" spans="4:56" x14ac:dyDescent="0.2">
      <c r="D72" s="75" t="str">
        <f t="shared" si="17"/>
        <v/>
      </c>
      <c r="E72" s="6" t="str">
        <f t="shared" si="10"/>
        <v/>
      </c>
      <c r="F72" s="54" t="str">
        <f t="shared" si="11"/>
        <v/>
      </c>
      <c r="M72" s="144"/>
      <c r="O72" s="33"/>
      <c r="P72" s="33"/>
      <c r="Q72" s="33"/>
      <c r="S72" s="33"/>
      <c r="T72" s="144"/>
      <c r="V72" s="6" t="str">
        <f t="shared" si="12"/>
        <v/>
      </c>
      <c r="W72" s="93" t="str">
        <f t="shared" si="18"/>
        <v/>
      </c>
      <c r="X72" s="33"/>
      <c r="Y72" s="33"/>
      <c r="Z72" s="33"/>
      <c r="AA72" s="33"/>
      <c r="AB72" s="33"/>
      <c r="AC72" s="33"/>
      <c r="AD72" s="144"/>
      <c r="AF72" s="6" t="str">
        <f t="shared" si="19"/>
        <v/>
      </c>
      <c r="AG72" s="37" t="str">
        <f t="shared" si="20"/>
        <v/>
      </c>
      <c r="AH72" s="54" t="str">
        <f t="shared" si="21"/>
        <v/>
      </c>
      <c r="AI72" s="33"/>
      <c r="AJ72" s="33"/>
      <c r="AK72" s="33"/>
      <c r="AL72" s="33"/>
      <c r="AM72" s="33"/>
      <c r="AN72" s="33"/>
      <c r="AO72" s="144"/>
      <c r="AQ72" s="37" t="str">
        <f t="shared" si="22"/>
        <v/>
      </c>
      <c r="AR72" s="101" t="str">
        <f>IF(Calculations!FC72&lt;&gt;"",NORMSINV(Calculations!FC72),"")</f>
        <v/>
      </c>
      <c r="AS72" s="93" t="str">
        <f t="shared" si="23"/>
        <v/>
      </c>
      <c r="AU72" s="33"/>
      <c r="AV72" s="33"/>
      <c r="AW72" s="33"/>
      <c r="AX72" s="33"/>
      <c r="AY72" s="33"/>
      <c r="AZ72" s="144"/>
      <c r="BB72" s="33"/>
      <c r="BC72" s="33"/>
      <c r="BD72" s="144"/>
    </row>
    <row r="73" spans="4:56" x14ac:dyDescent="0.2">
      <c r="D73" s="75" t="str">
        <f t="shared" si="17"/>
        <v/>
      </c>
      <c r="E73" s="6" t="str">
        <f t="shared" si="10"/>
        <v/>
      </c>
      <c r="F73" s="54" t="str">
        <f t="shared" si="11"/>
        <v/>
      </c>
      <c r="M73" s="144"/>
      <c r="O73" s="33"/>
      <c r="P73" s="33"/>
      <c r="Q73" s="33"/>
      <c r="S73" s="33"/>
      <c r="T73" s="144"/>
      <c r="V73" s="6" t="str">
        <f t="shared" si="12"/>
        <v/>
      </c>
      <c r="W73" s="93" t="str">
        <f t="shared" si="18"/>
        <v/>
      </c>
      <c r="X73" s="33"/>
      <c r="Y73" s="33"/>
      <c r="Z73" s="33"/>
      <c r="AA73" s="33"/>
      <c r="AB73" s="33"/>
      <c r="AC73" s="33"/>
      <c r="AD73" s="144"/>
      <c r="AF73" s="6" t="str">
        <f t="shared" si="19"/>
        <v/>
      </c>
      <c r="AG73" s="37" t="str">
        <f t="shared" si="20"/>
        <v/>
      </c>
      <c r="AH73" s="54" t="str">
        <f t="shared" si="21"/>
        <v/>
      </c>
      <c r="AI73" s="33"/>
      <c r="AJ73" s="33"/>
      <c r="AK73" s="33"/>
      <c r="AL73" s="33"/>
      <c r="AM73" s="33"/>
      <c r="AN73" s="33"/>
      <c r="AO73" s="144"/>
      <c r="AQ73" s="37" t="str">
        <f t="shared" si="22"/>
        <v/>
      </c>
      <c r="AR73" s="101" t="str">
        <f>IF(Calculations!FC73&lt;&gt;"",NORMSINV(Calculations!FC73),"")</f>
        <v/>
      </c>
      <c r="AS73" s="93" t="str">
        <f t="shared" si="23"/>
        <v/>
      </c>
      <c r="AU73" s="33"/>
      <c r="AV73" s="33"/>
      <c r="AW73" s="33"/>
      <c r="AX73" s="33"/>
      <c r="AY73" s="33"/>
      <c r="AZ73" s="144"/>
      <c r="BB73" s="33"/>
      <c r="BC73" s="33"/>
      <c r="BD73" s="144"/>
    </row>
    <row r="74" spans="4:56" x14ac:dyDescent="0.2">
      <c r="D74" s="75" t="str">
        <f t="shared" si="17"/>
        <v/>
      </c>
      <c r="E74" s="6" t="str">
        <f t="shared" si="10"/>
        <v/>
      </c>
      <c r="F74" s="54" t="str">
        <f t="shared" si="11"/>
        <v/>
      </c>
      <c r="M74" s="144"/>
      <c r="O74" s="33"/>
      <c r="P74" s="33"/>
      <c r="Q74" s="33"/>
      <c r="S74" s="33"/>
      <c r="T74" s="144"/>
      <c r="V74" s="6" t="str">
        <f t="shared" si="12"/>
        <v/>
      </c>
      <c r="W74" s="93" t="str">
        <f t="shared" si="18"/>
        <v/>
      </c>
      <c r="X74" s="33"/>
      <c r="Y74" s="33"/>
      <c r="Z74" s="33"/>
      <c r="AA74" s="33"/>
      <c r="AB74" s="33"/>
      <c r="AC74" s="33"/>
      <c r="AD74" s="144"/>
      <c r="AF74" s="6" t="str">
        <f t="shared" si="19"/>
        <v/>
      </c>
      <c r="AG74" s="37" t="str">
        <f t="shared" si="20"/>
        <v/>
      </c>
      <c r="AH74" s="54" t="str">
        <f t="shared" si="21"/>
        <v/>
      </c>
      <c r="AI74" s="33"/>
      <c r="AJ74" s="33"/>
      <c r="AK74" s="33"/>
      <c r="AL74" s="33"/>
      <c r="AM74" s="33"/>
      <c r="AN74" s="33"/>
      <c r="AO74" s="144"/>
      <c r="AQ74" s="37" t="str">
        <f t="shared" si="22"/>
        <v/>
      </c>
      <c r="AR74" s="101" t="str">
        <f>IF(Calculations!FC74&lt;&gt;"",NORMSINV(Calculations!FC74),"")</f>
        <v/>
      </c>
      <c r="AS74" s="93" t="str">
        <f t="shared" si="23"/>
        <v/>
      </c>
      <c r="AU74" s="33"/>
      <c r="AV74" s="33"/>
      <c r="AW74" s="33"/>
      <c r="AX74" s="33"/>
      <c r="AY74" s="33"/>
      <c r="AZ74" s="144"/>
      <c r="BB74" s="33"/>
      <c r="BC74" s="33"/>
      <c r="BD74" s="144"/>
    </row>
    <row r="75" spans="4:56" x14ac:dyDescent="0.2">
      <c r="D75" s="75" t="str">
        <f t="shared" si="17"/>
        <v/>
      </c>
      <c r="E75" s="6" t="str">
        <f t="shared" si="10"/>
        <v/>
      </c>
      <c r="F75" s="54" t="str">
        <f t="shared" si="11"/>
        <v/>
      </c>
      <c r="M75" s="144"/>
      <c r="O75" s="33"/>
      <c r="P75" s="33"/>
      <c r="Q75" s="33"/>
      <c r="S75" s="33"/>
      <c r="T75" s="144"/>
      <c r="V75" s="6" t="str">
        <f t="shared" si="12"/>
        <v/>
      </c>
      <c r="W75" s="93" t="str">
        <f t="shared" si="18"/>
        <v/>
      </c>
      <c r="X75" s="33"/>
      <c r="Y75" s="33"/>
      <c r="Z75" s="33"/>
      <c r="AA75" s="33"/>
      <c r="AB75" s="33"/>
      <c r="AC75" s="33"/>
      <c r="AD75" s="144"/>
      <c r="AF75" s="6" t="str">
        <f t="shared" si="19"/>
        <v/>
      </c>
      <c r="AG75" s="37" t="str">
        <f t="shared" si="20"/>
        <v/>
      </c>
      <c r="AH75" s="54" t="str">
        <f t="shared" si="21"/>
        <v/>
      </c>
      <c r="AI75" s="33"/>
      <c r="AJ75" s="33"/>
      <c r="AK75" s="33"/>
      <c r="AL75" s="33"/>
      <c r="AM75" s="33"/>
      <c r="AN75" s="33"/>
      <c r="AO75" s="144"/>
      <c r="AQ75" s="37" t="str">
        <f t="shared" si="22"/>
        <v/>
      </c>
      <c r="AR75" s="101" t="str">
        <f>IF(Calculations!FC75&lt;&gt;"",NORMSINV(Calculations!FC75),"")</f>
        <v/>
      </c>
      <c r="AS75" s="93" t="str">
        <f t="shared" si="23"/>
        <v/>
      </c>
      <c r="AU75" s="33"/>
      <c r="AV75" s="33"/>
      <c r="AW75" s="33"/>
      <c r="AX75" s="33"/>
      <c r="AY75" s="33"/>
      <c r="AZ75" s="144"/>
      <c r="BB75" s="33"/>
      <c r="BC75" s="33"/>
      <c r="BD75" s="144"/>
    </row>
    <row r="76" spans="4:56" x14ac:dyDescent="0.2">
      <c r="D76" s="75" t="str">
        <f t="shared" si="17"/>
        <v/>
      </c>
      <c r="E76" s="6" t="str">
        <f t="shared" si="10"/>
        <v/>
      </c>
      <c r="F76" s="54" t="str">
        <f t="shared" si="11"/>
        <v/>
      </c>
      <c r="M76" s="144"/>
      <c r="O76" s="33"/>
      <c r="P76" s="33"/>
      <c r="Q76" s="33"/>
      <c r="S76" s="33"/>
      <c r="T76" s="144"/>
      <c r="V76" s="6" t="str">
        <f t="shared" si="12"/>
        <v/>
      </c>
      <c r="W76" s="93" t="str">
        <f t="shared" si="18"/>
        <v/>
      </c>
      <c r="X76" s="33"/>
      <c r="Y76" s="33"/>
      <c r="Z76" s="33"/>
      <c r="AA76" s="33"/>
      <c r="AB76" s="33"/>
      <c r="AC76" s="33"/>
      <c r="AD76" s="144"/>
      <c r="AF76" s="6" t="str">
        <f t="shared" si="19"/>
        <v/>
      </c>
      <c r="AG76" s="37" t="str">
        <f t="shared" si="20"/>
        <v/>
      </c>
      <c r="AH76" s="54" t="str">
        <f t="shared" si="21"/>
        <v/>
      </c>
      <c r="AI76" s="33"/>
      <c r="AJ76" s="33"/>
      <c r="AK76" s="33"/>
      <c r="AL76" s="33"/>
      <c r="AM76" s="33"/>
      <c r="AN76" s="33"/>
      <c r="AO76" s="144"/>
      <c r="AQ76" s="37" t="str">
        <f t="shared" si="22"/>
        <v/>
      </c>
      <c r="AR76" s="101" t="str">
        <f>IF(Calculations!FC76&lt;&gt;"",NORMSINV(Calculations!FC76),"")</f>
        <v/>
      </c>
      <c r="AS76" s="93" t="str">
        <f t="shared" si="23"/>
        <v/>
      </c>
      <c r="AU76" s="33"/>
      <c r="AV76" s="33"/>
      <c r="AW76" s="33"/>
      <c r="AX76" s="33"/>
      <c r="AY76" s="33"/>
      <c r="AZ76" s="144"/>
      <c r="BB76" s="33"/>
      <c r="BC76" s="33"/>
      <c r="BD76" s="144"/>
    </row>
    <row r="77" spans="4:56" x14ac:dyDescent="0.2">
      <c r="D77" s="75" t="str">
        <f t="shared" si="17"/>
        <v/>
      </c>
      <c r="E77" s="6" t="str">
        <f t="shared" si="10"/>
        <v/>
      </c>
      <c r="F77" s="54" t="str">
        <f t="shared" si="11"/>
        <v/>
      </c>
      <c r="M77" s="144"/>
      <c r="O77" s="33"/>
      <c r="P77" s="33"/>
      <c r="Q77" s="33"/>
      <c r="S77" s="33"/>
      <c r="T77" s="144"/>
      <c r="V77" s="6" t="str">
        <f t="shared" si="12"/>
        <v/>
      </c>
      <c r="W77" s="93" t="str">
        <f t="shared" si="18"/>
        <v/>
      </c>
      <c r="X77" s="33"/>
      <c r="Y77" s="33"/>
      <c r="Z77" s="33"/>
      <c r="AA77" s="33"/>
      <c r="AB77" s="33"/>
      <c r="AC77" s="33"/>
      <c r="AD77" s="144"/>
      <c r="AF77" s="6" t="str">
        <f t="shared" si="19"/>
        <v/>
      </c>
      <c r="AG77" s="37" t="str">
        <f t="shared" si="20"/>
        <v/>
      </c>
      <c r="AH77" s="54" t="str">
        <f t="shared" si="21"/>
        <v/>
      </c>
      <c r="AI77" s="33"/>
      <c r="AJ77" s="33"/>
      <c r="AK77" s="33"/>
      <c r="AL77" s="33"/>
      <c r="AM77" s="33"/>
      <c r="AN77" s="33"/>
      <c r="AO77" s="144"/>
      <c r="AQ77" s="37" t="str">
        <f t="shared" si="22"/>
        <v/>
      </c>
      <c r="AR77" s="101" t="str">
        <f>IF(Calculations!FC77&lt;&gt;"",NORMSINV(Calculations!FC77),"")</f>
        <v/>
      </c>
      <c r="AS77" s="93" t="str">
        <f t="shared" si="23"/>
        <v/>
      </c>
      <c r="AU77" s="33"/>
      <c r="AV77" s="33"/>
      <c r="AW77" s="33"/>
      <c r="AX77" s="33"/>
      <c r="AY77" s="33"/>
      <c r="AZ77" s="144"/>
      <c r="BB77" s="33"/>
      <c r="BC77" s="33"/>
      <c r="BD77" s="144"/>
    </row>
    <row r="78" spans="4:56" x14ac:dyDescent="0.2">
      <c r="D78" s="75" t="str">
        <f t="shared" si="17"/>
        <v/>
      </c>
      <c r="E78" s="6" t="str">
        <f t="shared" si="10"/>
        <v/>
      </c>
      <c r="F78" s="54" t="str">
        <f t="shared" si="11"/>
        <v/>
      </c>
      <c r="M78" s="144"/>
      <c r="O78" s="33"/>
      <c r="P78" s="33"/>
      <c r="Q78" s="33"/>
      <c r="S78" s="33"/>
      <c r="T78" s="144"/>
      <c r="V78" s="6" t="str">
        <f t="shared" si="12"/>
        <v/>
      </c>
      <c r="W78" s="93" t="str">
        <f t="shared" si="18"/>
        <v/>
      </c>
      <c r="X78" s="33"/>
      <c r="Y78" s="33"/>
      <c r="Z78" s="33"/>
      <c r="AA78" s="33"/>
      <c r="AB78" s="33"/>
      <c r="AC78" s="33"/>
      <c r="AD78" s="144"/>
      <c r="AF78" s="6" t="str">
        <f t="shared" si="19"/>
        <v/>
      </c>
      <c r="AG78" s="37" t="str">
        <f t="shared" si="20"/>
        <v/>
      </c>
      <c r="AH78" s="54" t="str">
        <f t="shared" si="21"/>
        <v/>
      </c>
      <c r="AI78" s="33"/>
      <c r="AJ78" s="33"/>
      <c r="AK78" s="33"/>
      <c r="AL78" s="33"/>
      <c r="AM78" s="33"/>
      <c r="AN78" s="33"/>
      <c r="AO78" s="144"/>
      <c r="AQ78" s="37" t="str">
        <f t="shared" si="22"/>
        <v/>
      </c>
      <c r="AR78" s="101" t="str">
        <f>IF(Calculations!FC78&lt;&gt;"",NORMSINV(Calculations!FC78),"")</f>
        <v/>
      </c>
      <c r="AS78" s="93" t="str">
        <f t="shared" si="23"/>
        <v/>
      </c>
      <c r="AU78" s="33"/>
      <c r="AV78" s="33"/>
      <c r="AW78" s="33"/>
      <c r="AX78" s="33"/>
      <c r="AY78" s="33"/>
      <c r="AZ78" s="144"/>
      <c r="BB78" s="33"/>
      <c r="BC78" s="33"/>
      <c r="BD78" s="144"/>
    </row>
    <row r="79" spans="4:56" x14ac:dyDescent="0.2">
      <c r="D79" s="75" t="str">
        <f t="shared" si="17"/>
        <v/>
      </c>
      <c r="E79" s="6" t="str">
        <f t="shared" si="10"/>
        <v/>
      </c>
      <c r="F79" s="54" t="str">
        <f t="shared" si="11"/>
        <v/>
      </c>
      <c r="M79" s="144"/>
      <c r="O79" s="33"/>
      <c r="P79" s="33"/>
      <c r="Q79" s="33"/>
      <c r="S79" s="33"/>
      <c r="T79" s="144"/>
      <c r="V79" s="6" t="str">
        <f t="shared" si="12"/>
        <v/>
      </c>
      <c r="W79" s="93" t="str">
        <f t="shared" si="18"/>
        <v/>
      </c>
      <c r="X79" s="33"/>
      <c r="Y79" s="33"/>
      <c r="Z79" s="33"/>
      <c r="AA79" s="33"/>
      <c r="AB79" s="33"/>
      <c r="AC79" s="33"/>
      <c r="AD79" s="144"/>
      <c r="AF79" s="6" t="str">
        <f t="shared" si="19"/>
        <v/>
      </c>
      <c r="AG79" s="37" t="str">
        <f t="shared" si="20"/>
        <v/>
      </c>
      <c r="AH79" s="54" t="str">
        <f t="shared" si="21"/>
        <v/>
      </c>
      <c r="AI79" s="33"/>
      <c r="AJ79" s="33"/>
      <c r="AK79" s="33"/>
      <c r="AL79" s="33"/>
      <c r="AM79" s="33"/>
      <c r="AN79" s="33"/>
      <c r="AO79" s="144"/>
      <c r="AQ79" s="37" t="str">
        <f t="shared" si="22"/>
        <v/>
      </c>
      <c r="AR79" s="101" t="str">
        <f>IF(Calculations!FC79&lt;&gt;"",NORMSINV(Calculations!FC79),"")</f>
        <v/>
      </c>
      <c r="AS79" s="93" t="str">
        <f t="shared" si="23"/>
        <v/>
      </c>
      <c r="AU79" s="33"/>
      <c r="AV79" s="33"/>
      <c r="AW79" s="33"/>
      <c r="AX79" s="33"/>
      <c r="AY79" s="33"/>
      <c r="AZ79" s="144"/>
      <c r="BB79" s="33"/>
      <c r="BC79" s="33"/>
      <c r="BD79" s="144"/>
    </row>
    <row r="80" spans="4:56" x14ac:dyDescent="0.2">
      <c r="D80" s="75" t="str">
        <f t="shared" si="17"/>
        <v/>
      </c>
      <c r="E80" s="6" t="str">
        <f t="shared" si="10"/>
        <v/>
      </c>
      <c r="F80" s="54" t="str">
        <f t="shared" si="11"/>
        <v/>
      </c>
      <c r="M80" s="144"/>
      <c r="O80" s="33"/>
      <c r="P80" s="33"/>
      <c r="Q80" s="33"/>
      <c r="S80" s="33"/>
      <c r="T80" s="144"/>
      <c r="V80" s="6" t="str">
        <f t="shared" si="12"/>
        <v/>
      </c>
      <c r="W80" s="93" t="str">
        <f t="shared" si="18"/>
        <v/>
      </c>
      <c r="X80" s="33"/>
      <c r="Y80" s="33"/>
      <c r="Z80" s="33"/>
      <c r="AA80" s="33"/>
      <c r="AB80" s="33"/>
      <c r="AC80" s="33"/>
      <c r="AD80" s="144"/>
      <c r="AF80" s="6" t="str">
        <f t="shared" si="19"/>
        <v/>
      </c>
      <c r="AG80" s="37" t="str">
        <f t="shared" si="20"/>
        <v/>
      </c>
      <c r="AH80" s="54" t="str">
        <f t="shared" si="21"/>
        <v/>
      </c>
      <c r="AI80" s="33"/>
      <c r="AJ80" s="33"/>
      <c r="AK80" s="33"/>
      <c r="AL80" s="33"/>
      <c r="AM80" s="33"/>
      <c r="AN80" s="33"/>
      <c r="AO80" s="144"/>
      <c r="AQ80" s="37" t="str">
        <f t="shared" si="22"/>
        <v/>
      </c>
      <c r="AR80" s="101" t="str">
        <f>IF(Calculations!FC80&lt;&gt;"",NORMSINV(Calculations!FC80),"")</f>
        <v/>
      </c>
      <c r="AS80" s="93" t="str">
        <f t="shared" si="23"/>
        <v/>
      </c>
      <c r="AU80" s="33"/>
      <c r="AV80" s="33"/>
      <c r="AW80" s="33"/>
      <c r="AX80" s="33"/>
      <c r="AY80" s="33"/>
      <c r="AZ80" s="144"/>
      <c r="BB80" s="33"/>
      <c r="BC80" s="33"/>
      <c r="BD80" s="144"/>
    </row>
    <row r="81" spans="4:56" x14ac:dyDescent="0.2">
      <c r="D81" s="75" t="str">
        <f t="shared" si="17"/>
        <v/>
      </c>
      <c r="E81" s="6" t="str">
        <f t="shared" si="10"/>
        <v/>
      </c>
      <c r="F81" s="54" t="str">
        <f t="shared" si="11"/>
        <v/>
      </c>
      <c r="M81" s="144"/>
      <c r="O81" s="33"/>
      <c r="P81" s="33"/>
      <c r="Q81" s="33"/>
      <c r="S81" s="33"/>
      <c r="T81" s="144"/>
      <c r="V81" s="6" t="str">
        <f t="shared" si="12"/>
        <v/>
      </c>
      <c r="W81" s="93" t="str">
        <f t="shared" si="18"/>
        <v/>
      </c>
      <c r="X81" s="33"/>
      <c r="Y81" s="33"/>
      <c r="Z81" s="33"/>
      <c r="AA81" s="33"/>
      <c r="AB81" s="33"/>
      <c r="AC81" s="33"/>
      <c r="AD81" s="144"/>
      <c r="AF81" s="6" t="str">
        <f t="shared" si="19"/>
        <v/>
      </c>
      <c r="AG81" s="37" t="str">
        <f t="shared" si="20"/>
        <v/>
      </c>
      <c r="AH81" s="54" t="str">
        <f t="shared" si="21"/>
        <v/>
      </c>
      <c r="AI81" s="33"/>
      <c r="AJ81" s="33"/>
      <c r="AK81" s="33"/>
      <c r="AL81" s="33"/>
      <c r="AM81" s="33"/>
      <c r="AN81" s="33"/>
      <c r="AO81" s="144"/>
      <c r="AQ81" s="37" t="str">
        <f t="shared" si="22"/>
        <v/>
      </c>
      <c r="AR81" s="101" t="str">
        <f>IF(Calculations!FC81&lt;&gt;"",NORMSINV(Calculations!FC81),"")</f>
        <v/>
      </c>
      <c r="AS81" s="93" t="str">
        <f t="shared" si="23"/>
        <v/>
      </c>
      <c r="AU81" s="33"/>
      <c r="AV81" s="33"/>
      <c r="AW81" s="33"/>
      <c r="AX81" s="33"/>
      <c r="AY81" s="33"/>
      <c r="AZ81" s="144"/>
      <c r="BB81" s="33"/>
      <c r="BC81" s="33"/>
      <c r="BD81" s="144"/>
    </row>
    <row r="82" spans="4:56" x14ac:dyDescent="0.2">
      <c r="D82" s="75" t="str">
        <f t="shared" si="17"/>
        <v/>
      </c>
      <c r="E82" s="6" t="str">
        <f t="shared" si="10"/>
        <v/>
      </c>
      <c r="F82" s="54" t="str">
        <f t="shared" si="11"/>
        <v/>
      </c>
      <c r="M82" s="144"/>
      <c r="O82" s="33"/>
      <c r="P82" s="33"/>
      <c r="Q82" s="33"/>
      <c r="S82" s="33"/>
      <c r="T82" s="144"/>
      <c r="V82" s="6" t="str">
        <f t="shared" si="12"/>
        <v/>
      </c>
      <c r="W82" s="93" t="str">
        <f t="shared" si="18"/>
        <v/>
      </c>
      <c r="X82" s="33"/>
      <c r="Y82" s="33"/>
      <c r="Z82" s="33"/>
      <c r="AA82" s="33"/>
      <c r="AB82" s="33"/>
      <c r="AC82" s="33"/>
      <c r="AD82" s="144"/>
      <c r="AF82" s="6" t="str">
        <f t="shared" si="19"/>
        <v/>
      </c>
      <c r="AG82" s="37" t="str">
        <f t="shared" si="20"/>
        <v/>
      </c>
      <c r="AH82" s="54" t="str">
        <f t="shared" si="21"/>
        <v/>
      </c>
      <c r="AI82" s="33"/>
      <c r="AJ82" s="33"/>
      <c r="AK82" s="33"/>
      <c r="AL82" s="33"/>
      <c r="AM82" s="33"/>
      <c r="AN82" s="33"/>
      <c r="AO82" s="144"/>
      <c r="AQ82" s="37" t="str">
        <f t="shared" si="22"/>
        <v/>
      </c>
      <c r="AR82" s="101" t="str">
        <f>IF(Calculations!FC82&lt;&gt;"",NORMSINV(Calculations!FC82),"")</f>
        <v/>
      </c>
      <c r="AS82" s="93" t="str">
        <f t="shared" si="23"/>
        <v/>
      </c>
      <c r="AU82" s="33"/>
      <c r="AV82" s="33"/>
      <c r="AW82" s="33"/>
      <c r="AX82" s="33"/>
      <c r="AY82" s="33"/>
      <c r="AZ82" s="144"/>
      <c r="BB82" s="33"/>
      <c r="BC82" s="33"/>
      <c r="BD82" s="144"/>
    </row>
    <row r="83" spans="4:56" x14ac:dyDescent="0.2">
      <c r="D83" s="75" t="str">
        <f t="shared" si="17"/>
        <v/>
      </c>
      <c r="E83" s="6" t="str">
        <f t="shared" si="10"/>
        <v/>
      </c>
      <c r="F83" s="54" t="str">
        <f t="shared" si="11"/>
        <v/>
      </c>
      <c r="M83" s="144"/>
      <c r="O83" s="33"/>
      <c r="P83" s="33"/>
      <c r="Q83" s="33"/>
      <c r="S83" s="33"/>
      <c r="T83" s="144"/>
      <c r="V83" s="6" t="str">
        <f t="shared" si="12"/>
        <v/>
      </c>
      <c r="W83" s="93" t="str">
        <f t="shared" si="18"/>
        <v/>
      </c>
      <c r="X83" s="33"/>
      <c r="Y83" s="33"/>
      <c r="Z83" s="33"/>
      <c r="AA83" s="33"/>
      <c r="AB83" s="33"/>
      <c r="AC83" s="33"/>
      <c r="AD83" s="144"/>
      <c r="AF83" s="6" t="str">
        <f t="shared" si="19"/>
        <v/>
      </c>
      <c r="AG83" s="37" t="str">
        <f t="shared" si="20"/>
        <v/>
      </c>
      <c r="AH83" s="54" t="str">
        <f t="shared" si="21"/>
        <v/>
      </c>
      <c r="AI83" s="33"/>
      <c r="AJ83" s="33"/>
      <c r="AK83" s="33"/>
      <c r="AL83" s="33"/>
      <c r="AM83" s="33"/>
      <c r="AN83" s="33"/>
      <c r="AO83" s="144"/>
      <c r="AQ83" s="37" t="str">
        <f t="shared" si="22"/>
        <v/>
      </c>
      <c r="AR83" s="101" t="str">
        <f>IF(Calculations!FC83&lt;&gt;"",NORMSINV(Calculations!FC83),"")</f>
        <v/>
      </c>
      <c r="AS83" s="93" t="str">
        <f t="shared" si="23"/>
        <v/>
      </c>
      <c r="AU83" s="33"/>
      <c r="AV83" s="33"/>
      <c r="AW83" s="33"/>
      <c r="AX83" s="33"/>
      <c r="AY83" s="33"/>
      <c r="AZ83" s="144"/>
      <c r="BB83" s="33"/>
      <c r="BC83" s="33"/>
      <c r="BD83" s="144"/>
    </row>
    <row r="84" spans="4:56" x14ac:dyDescent="0.2">
      <c r="D84" s="75" t="str">
        <f t="shared" si="17"/>
        <v/>
      </c>
      <c r="E84" s="6" t="str">
        <f t="shared" si="10"/>
        <v/>
      </c>
      <c r="F84" s="54" t="str">
        <f t="shared" si="11"/>
        <v/>
      </c>
      <c r="M84" s="144"/>
      <c r="O84" s="33"/>
      <c r="P84" s="33"/>
      <c r="Q84" s="33"/>
      <c r="S84" s="33"/>
      <c r="T84" s="144"/>
      <c r="V84" s="6" t="str">
        <f t="shared" si="12"/>
        <v/>
      </c>
      <c r="W84" s="93" t="str">
        <f t="shared" si="18"/>
        <v/>
      </c>
      <c r="X84" s="33"/>
      <c r="Y84" s="33"/>
      <c r="Z84" s="33"/>
      <c r="AA84" s="33"/>
      <c r="AB84" s="33"/>
      <c r="AC84" s="33"/>
      <c r="AD84" s="144"/>
      <c r="AF84" s="6" t="str">
        <f t="shared" si="19"/>
        <v/>
      </c>
      <c r="AG84" s="37" t="str">
        <f t="shared" si="20"/>
        <v/>
      </c>
      <c r="AH84" s="54" t="str">
        <f t="shared" si="21"/>
        <v/>
      </c>
      <c r="AI84" s="33"/>
      <c r="AJ84" s="33"/>
      <c r="AK84" s="33"/>
      <c r="AL84" s="33"/>
      <c r="AM84" s="33"/>
      <c r="AN84" s="33"/>
      <c r="AO84" s="144"/>
      <c r="AQ84" s="37" t="str">
        <f t="shared" si="22"/>
        <v/>
      </c>
      <c r="AR84" s="101" t="str">
        <f>IF(Calculations!FC84&lt;&gt;"",NORMSINV(Calculations!FC84),"")</f>
        <v/>
      </c>
      <c r="AS84" s="93" t="str">
        <f t="shared" si="23"/>
        <v/>
      </c>
      <c r="AU84" s="33"/>
      <c r="AV84" s="33"/>
      <c r="AW84" s="33"/>
      <c r="AX84" s="33"/>
      <c r="AY84" s="33"/>
      <c r="AZ84" s="144"/>
      <c r="BB84" s="33"/>
      <c r="BC84" s="33"/>
      <c r="BD84" s="144"/>
    </row>
    <row r="85" spans="4:56" x14ac:dyDescent="0.2">
      <c r="D85" s="75" t="str">
        <f t="shared" si="17"/>
        <v/>
      </c>
      <c r="E85" s="6" t="str">
        <f t="shared" si="10"/>
        <v/>
      </c>
      <c r="F85" s="54" t="str">
        <f t="shared" si="11"/>
        <v/>
      </c>
      <c r="M85" s="144"/>
      <c r="O85" s="33"/>
      <c r="P85" s="33"/>
      <c r="Q85" s="33"/>
      <c r="S85" s="33"/>
      <c r="T85" s="144"/>
      <c r="V85" s="6" t="str">
        <f t="shared" si="12"/>
        <v/>
      </c>
      <c r="W85" s="93" t="str">
        <f t="shared" si="18"/>
        <v/>
      </c>
      <c r="X85" s="33"/>
      <c r="Y85" s="33"/>
      <c r="Z85" s="33"/>
      <c r="AA85" s="33"/>
      <c r="AB85" s="33"/>
      <c r="AC85" s="33"/>
      <c r="AD85" s="144"/>
      <c r="AF85" s="6" t="str">
        <f t="shared" si="19"/>
        <v/>
      </c>
      <c r="AG85" s="37" t="str">
        <f t="shared" si="20"/>
        <v/>
      </c>
      <c r="AH85" s="54" t="str">
        <f t="shared" si="21"/>
        <v/>
      </c>
      <c r="AI85" s="33"/>
      <c r="AJ85" s="33"/>
      <c r="AK85" s="33"/>
      <c r="AL85" s="33"/>
      <c r="AM85" s="33"/>
      <c r="AN85" s="33"/>
      <c r="AO85" s="144"/>
      <c r="AQ85" s="37" t="str">
        <f t="shared" si="22"/>
        <v/>
      </c>
      <c r="AR85" s="101" t="str">
        <f>IF(Calculations!FC85&lt;&gt;"",NORMSINV(Calculations!FC85),"")</f>
        <v/>
      </c>
      <c r="AS85" s="93" t="str">
        <f t="shared" si="23"/>
        <v/>
      </c>
      <c r="AU85" s="33"/>
      <c r="AV85" s="33"/>
      <c r="AW85" s="33"/>
      <c r="AX85" s="33"/>
      <c r="AY85" s="33"/>
      <c r="AZ85" s="144"/>
      <c r="BB85" s="33"/>
      <c r="BC85" s="33"/>
      <c r="BD85" s="144"/>
    </row>
    <row r="86" spans="4:56" x14ac:dyDescent="0.2">
      <c r="D86" s="75" t="str">
        <f t="shared" si="17"/>
        <v/>
      </c>
      <c r="E86" s="6" t="str">
        <f t="shared" si="10"/>
        <v/>
      </c>
      <c r="F86" s="54" t="str">
        <f t="shared" si="11"/>
        <v/>
      </c>
      <c r="M86" s="144"/>
      <c r="O86" s="33"/>
      <c r="P86" s="33"/>
      <c r="Q86" s="33"/>
      <c r="S86" s="33"/>
      <c r="T86" s="144"/>
      <c r="V86" s="6" t="str">
        <f t="shared" si="12"/>
        <v/>
      </c>
      <c r="W86" s="93" t="str">
        <f t="shared" si="18"/>
        <v/>
      </c>
      <c r="X86" s="33"/>
      <c r="Y86" s="33"/>
      <c r="Z86" s="33"/>
      <c r="AA86" s="33"/>
      <c r="AB86" s="33"/>
      <c r="AC86" s="33"/>
      <c r="AD86" s="144"/>
      <c r="AF86" s="6" t="str">
        <f t="shared" si="19"/>
        <v/>
      </c>
      <c r="AG86" s="37" t="str">
        <f t="shared" si="20"/>
        <v/>
      </c>
      <c r="AH86" s="54" t="str">
        <f t="shared" si="21"/>
        <v/>
      </c>
      <c r="AI86" s="33"/>
      <c r="AJ86" s="33"/>
      <c r="AK86" s="33"/>
      <c r="AL86" s="33"/>
      <c r="AM86" s="33"/>
      <c r="AN86" s="33"/>
      <c r="AO86" s="144"/>
      <c r="AQ86" s="37" t="str">
        <f t="shared" si="22"/>
        <v/>
      </c>
      <c r="AR86" s="101" t="str">
        <f>IF(Calculations!FC86&lt;&gt;"",NORMSINV(Calculations!FC86),"")</f>
        <v/>
      </c>
      <c r="AS86" s="93" t="str">
        <f t="shared" si="23"/>
        <v/>
      </c>
      <c r="AU86" s="33"/>
      <c r="AV86" s="33"/>
      <c r="AW86" s="33"/>
      <c r="AX86" s="33"/>
      <c r="AY86" s="33"/>
      <c r="AZ86" s="144"/>
      <c r="BB86" s="33"/>
      <c r="BC86" s="33"/>
      <c r="BD86" s="144"/>
    </row>
    <row r="87" spans="4:56" x14ac:dyDescent="0.2">
      <c r="D87" s="75" t="str">
        <f t="shared" si="17"/>
        <v/>
      </c>
      <c r="E87" s="6" t="str">
        <f t="shared" si="10"/>
        <v/>
      </c>
      <c r="F87" s="54" t="str">
        <f t="shared" si="11"/>
        <v/>
      </c>
      <c r="M87" s="144"/>
      <c r="O87" s="33"/>
      <c r="P87" s="33"/>
      <c r="Q87" s="33"/>
      <c r="S87" s="33"/>
      <c r="T87" s="144"/>
      <c r="V87" s="6" t="str">
        <f t="shared" si="12"/>
        <v/>
      </c>
      <c r="W87" s="93" t="str">
        <f t="shared" si="18"/>
        <v/>
      </c>
      <c r="X87" s="33"/>
      <c r="Y87" s="33"/>
      <c r="Z87" s="33"/>
      <c r="AA87" s="33"/>
      <c r="AB87" s="33"/>
      <c r="AC87" s="33"/>
      <c r="AD87" s="144"/>
      <c r="AF87" s="6" t="str">
        <f t="shared" si="19"/>
        <v/>
      </c>
      <c r="AG87" s="37" t="str">
        <f t="shared" si="20"/>
        <v/>
      </c>
      <c r="AH87" s="54" t="str">
        <f t="shared" si="21"/>
        <v/>
      </c>
      <c r="AI87" s="33"/>
      <c r="AJ87" s="33"/>
      <c r="AK87" s="33"/>
      <c r="AL87" s="33"/>
      <c r="AM87" s="33"/>
      <c r="AN87" s="33"/>
      <c r="AO87" s="144"/>
      <c r="AQ87" s="37" t="str">
        <f t="shared" si="22"/>
        <v/>
      </c>
      <c r="AR87" s="101" t="str">
        <f>IF(Calculations!FC87&lt;&gt;"",NORMSINV(Calculations!FC87),"")</f>
        <v/>
      </c>
      <c r="AS87" s="93" t="str">
        <f t="shared" si="23"/>
        <v/>
      </c>
      <c r="AU87" s="33"/>
      <c r="AV87" s="33"/>
      <c r="AW87" s="33"/>
      <c r="AX87" s="33"/>
      <c r="AY87" s="33"/>
      <c r="AZ87" s="144"/>
      <c r="BB87" s="33"/>
      <c r="BC87" s="33"/>
      <c r="BD87" s="144"/>
    </row>
    <row r="88" spans="4:56" x14ac:dyDescent="0.2">
      <c r="D88" s="75" t="str">
        <f t="shared" si="17"/>
        <v/>
      </c>
      <c r="E88" s="6" t="str">
        <f t="shared" si="10"/>
        <v/>
      </c>
      <c r="F88" s="54" t="str">
        <f t="shared" si="11"/>
        <v/>
      </c>
      <c r="M88" s="144"/>
      <c r="O88" s="33"/>
      <c r="P88" s="33"/>
      <c r="Q88" s="33"/>
      <c r="S88" s="33"/>
      <c r="T88" s="144"/>
      <c r="V88" s="6" t="str">
        <f t="shared" si="12"/>
        <v/>
      </c>
      <c r="W88" s="93" t="str">
        <f t="shared" si="18"/>
        <v/>
      </c>
      <c r="X88" s="33"/>
      <c r="Y88" s="33"/>
      <c r="Z88" s="33"/>
      <c r="AA88" s="33"/>
      <c r="AB88" s="33"/>
      <c r="AC88" s="33"/>
      <c r="AD88" s="144"/>
      <c r="AF88" s="6" t="str">
        <f t="shared" si="19"/>
        <v/>
      </c>
      <c r="AG88" s="37" t="str">
        <f t="shared" si="20"/>
        <v/>
      </c>
      <c r="AH88" s="54" t="str">
        <f t="shared" si="21"/>
        <v/>
      </c>
      <c r="AI88" s="33"/>
      <c r="AJ88" s="33"/>
      <c r="AK88" s="33"/>
      <c r="AL88" s="33"/>
      <c r="AM88" s="33"/>
      <c r="AN88" s="33"/>
      <c r="AO88" s="144"/>
      <c r="AQ88" s="37" t="str">
        <f t="shared" si="22"/>
        <v/>
      </c>
      <c r="AR88" s="101" t="str">
        <f>IF(Calculations!FC88&lt;&gt;"",NORMSINV(Calculations!FC88),"")</f>
        <v/>
      </c>
      <c r="AS88" s="93" t="str">
        <f t="shared" si="23"/>
        <v/>
      </c>
      <c r="AU88" s="33"/>
      <c r="AV88" s="33"/>
      <c r="AW88" s="33"/>
      <c r="AX88" s="33"/>
      <c r="AY88" s="33"/>
      <c r="AZ88" s="144"/>
      <c r="BB88" s="33"/>
      <c r="BC88" s="33"/>
      <c r="BD88" s="144"/>
    </row>
    <row r="89" spans="4:56" x14ac:dyDescent="0.2">
      <c r="D89" s="75" t="str">
        <f t="shared" si="17"/>
        <v/>
      </c>
      <c r="E89" s="6" t="str">
        <f t="shared" si="10"/>
        <v/>
      </c>
      <c r="F89" s="54" t="str">
        <f t="shared" si="11"/>
        <v/>
      </c>
      <c r="M89" s="144"/>
      <c r="O89" s="33"/>
      <c r="P89" s="33"/>
      <c r="Q89" s="33"/>
      <c r="S89" s="33"/>
      <c r="T89" s="144"/>
      <c r="V89" s="6" t="str">
        <f t="shared" si="12"/>
        <v/>
      </c>
      <c r="W89" s="93" t="str">
        <f t="shared" si="18"/>
        <v/>
      </c>
      <c r="X89" s="33"/>
      <c r="Y89" s="33"/>
      <c r="Z89" s="33"/>
      <c r="AA89" s="33"/>
      <c r="AB89" s="33"/>
      <c r="AC89" s="33"/>
      <c r="AD89" s="144"/>
      <c r="AF89" s="6" t="str">
        <f t="shared" si="19"/>
        <v/>
      </c>
      <c r="AG89" s="37" t="str">
        <f t="shared" si="20"/>
        <v/>
      </c>
      <c r="AH89" s="54" t="str">
        <f t="shared" si="21"/>
        <v/>
      </c>
      <c r="AI89" s="33"/>
      <c r="AJ89" s="33"/>
      <c r="AK89" s="33"/>
      <c r="AL89" s="33"/>
      <c r="AM89" s="33"/>
      <c r="AN89" s="33"/>
      <c r="AO89" s="144"/>
      <c r="AQ89" s="37" t="str">
        <f t="shared" si="22"/>
        <v/>
      </c>
      <c r="AR89" s="101" t="str">
        <f>IF(Calculations!FC89&lt;&gt;"",NORMSINV(Calculations!FC89),"")</f>
        <v/>
      </c>
      <c r="AS89" s="93" t="str">
        <f t="shared" si="23"/>
        <v/>
      </c>
      <c r="AU89" s="33"/>
      <c r="AV89" s="33"/>
      <c r="AW89" s="33"/>
      <c r="AX89" s="33"/>
      <c r="AY89" s="33"/>
      <c r="AZ89" s="144"/>
      <c r="BB89" s="33"/>
      <c r="BC89" s="33"/>
      <c r="BD89" s="144"/>
    </row>
    <row r="90" spans="4:56" x14ac:dyDescent="0.2">
      <c r="D90" s="75" t="str">
        <f t="shared" si="17"/>
        <v/>
      </c>
      <c r="E90" s="6" t="str">
        <f t="shared" si="10"/>
        <v/>
      </c>
      <c r="F90" s="54" t="str">
        <f t="shared" si="11"/>
        <v/>
      </c>
      <c r="M90" s="144"/>
      <c r="O90" s="33"/>
      <c r="P90" s="33"/>
      <c r="Q90" s="33"/>
      <c r="S90" s="33"/>
      <c r="T90" s="144"/>
      <c r="V90" s="6" t="str">
        <f t="shared" si="12"/>
        <v/>
      </c>
      <c r="W90" s="93" t="str">
        <f t="shared" si="18"/>
        <v/>
      </c>
      <c r="X90" s="33"/>
      <c r="Y90" s="33"/>
      <c r="Z90" s="33"/>
      <c r="AA90" s="33"/>
      <c r="AB90" s="33"/>
      <c r="AC90" s="33"/>
      <c r="AD90" s="144"/>
      <c r="AF90" s="6" t="str">
        <f t="shared" si="19"/>
        <v/>
      </c>
      <c r="AG90" s="37" t="str">
        <f t="shared" si="20"/>
        <v/>
      </c>
      <c r="AH90" s="54" t="str">
        <f t="shared" si="21"/>
        <v/>
      </c>
      <c r="AI90" s="33"/>
      <c r="AJ90" s="33"/>
      <c r="AK90" s="33"/>
      <c r="AL90" s="33"/>
      <c r="AM90" s="33"/>
      <c r="AN90" s="33"/>
      <c r="AO90" s="144"/>
      <c r="AQ90" s="37" t="str">
        <f t="shared" si="22"/>
        <v/>
      </c>
      <c r="AR90" s="101" t="str">
        <f>IF(Calculations!FC90&lt;&gt;"",NORMSINV(Calculations!FC90),"")</f>
        <v/>
      </c>
      <c r="AS90" s="93" t="str">
        <f t="shared" si="23"/>
        <v/>
      </c>
      <c r="AU90" s="33"/>
      <c r="AV90" s="33"/>
      <c r="AW90" s="33"/>
      <c r="AX90" s="33"/>
      <c r="AY90" s="33"/>
      <c r="AZ90" s="144"/>
      <c r="BB90" s="33"/>
      <c r="BC90" s="33"/>
      <c r="BD90" s="144"/>
    </row>
    <row r="91" spans="4:56" x14ac:dyDescent="0.2">
      <c r="D91" s="75" t="str">
        <f t="shared" si="17"/>
        <v/>
      </c>
      <c r="E91" s="6" t="str">
        <f t="shared" si="10"/>
        <v/>
      </c>
      <c r="F91" s="54" t="str">
        <f t="shared" si="11"/>
        <v/>
      </c>
      <c r="M91" s="144"/>
      <c r="O91" s="33"/>
      <c r="P91" s="33"/>
      <c r="Q91" s="33"/>
      <c r="S91" s="33"/>
      <c r="T91" s="144"/>
      <c r="V91" s="6" t="str">
        <f t="shared" si="12"/>
        <v/>
      </c>
      <c r="W91" s="93" t="str">
        <f t="shared" si="18"/>
        <v/>
      </c>
      <c r="X91" s="33"/>
      <c r="Y91" s="33"/>
      <c r="Z91" s="33"/>
      <c r="AA91" s="33"/>
      <c r="AB91" s="33"/>
      <c r="AC91" s="33"/>
      <c r="AD91" s="144"/>
      <c r="AF91" s="6" t="str">
        <f t="shared" si="19"/>
        <v/>
      </c>
      <c r="AG91" s="37" t="str">
        <f t="shared" si="20"/>
        <v/>
      </c>
      <c r="AH91" s="54" t="str">
        <f t="shared" si="21"/>
        <v/>
      </c>
      <c r="AI91" s="33"/>
      <c r="AJ91" s="33"/>
      <c r="AK91" s="33"/>
      <c r="AL91" s="33"/>
      <c r="AM91" s="33"/>
      <c r="AN91" s="33"/>
      <c r="AO91" s="144"/>
      <c r="AQ91" s="37" t="str">
        <f t="shared" si="22"/>
        <v/>
      </c>
      <c r="AR91" s="101" t="str">
        <f>IF(Calculations!FC91&lt;&gt;"",NORMSINV(Calculations!FC91),"")</f>
        <v/>
      </c>
      <c r="AS91" s="93" t="str">
        <f t="shared" si="23"/>
        <v/>
      </c>
      <c r="AU91" s="33"/>
      <c r="AV91" s="33"/>
      <c r="AW91" s="33"/>
      <c r="AX91" s="33"/>
      <c r="AY91" s="33"/>
      <c r="AZ91" s="144"/>
      <c r="BB91" s="33"/>
      <c r="BC91" s="33"/>
      <c r="BD91" s="144"/>
    </row>
    <row r="92" spans="4:56" x14ac:dyDescent="0.2">
      <c r="D92" s="75" t="str">
        <f t="shared" si="17"/>
        <v/>
      </c>
      <c r="E92" s="6" t="str">
        <f t="shared" si="10"/>
        <v/>
      </c>
      <c r="F92" s="54" t="str">
        <f t="shared" si="11"/>
        <v/>
      </c>
      <c r="M92" s="144"/>
      <c r="O92" s="33"/>
      <c r="P92" s="33"/>
      <c r="Q92" s="33"/>
      <c r="S92" s="33"/>
      <c r="T92" s="144"/>
      <c r="V92" s="6" t="str">
        <f t="shared" si="12"/>
        <v/>
      </c>
      <c r="W92" s="93" t="str">
        <f t="shared" si="18"/>
        <v/>
      </c>
      <c r="X92" s="33"/>
      <c r="Y92" s="33"/>
      <c r="Z92" s="33"/>
      <c r="AA92" s="33"/>
      <c r="AB92" s="33"/>
      <c r="AC92" s="33"/>
      <c r="AD92" s="144"/>
      <c r="AF92" s="6" t="str">
        <f t="shared" si="19"/>
        <v/>
      </c>
      <c r="AG92" s="37" t="str">
        <f t="shared" si="20"/>
        <v/>
      </c>
      <c r="AH92" s="54" t="str">
        <f t="shared" si="21"/>
        <v/>
      </c>
      <c r="AI92" s="33"/>
      <c r="AJ92" s="33"/>
      <c r="AK92" s="33"/>
      <c r="AL92" s="33"/>
      <c r="AM92" s="33"/>
      <c r="AN92" s="33"/>
      <c r="AO92" s="144"/>
      <c r="AQ92" s="37" t="str">
        <f t="shared" si="22"/>
        <v/>
      </c>
      <c r="AR92" s="101" t="str">
        <f>IF(Calculations!FC92&lt;&gt;"",NORMSINV(Calculations!FC92),"")</f>
        <v/>
      </c>
      <c r="AS92" s="93" t="str">
        <f t="shared" si="23"/>
        <v/>
      </c>
      <c r="AU92" s="33"/>
      <c r="AV92" s="33"/>
      <c r="AW92" s="33"/>
      <c r="AX92" s="33"/>
      <c r="AY92" s="33"/>
      <c r="AZ92" s="144"/>
      <c r="BB92" s="33"/>
      <c r="BC92" s="33"/>
      <c r="BD92" s="144"/>
    </row>
    <row r="93" spans="4:56" x14ac:dyDescent="0.2">
      <c r="D93" s="75" t="str">
        <f t="shared" si="17"/>
        <v/>
      </c>
      <c r="E93" s="6" t="str">
        <f t="shared" si="10"/>
        <v/>
      </c>
      <c r="F93" s="54" t="str">
        <f t="shared" si="11"/>
        <v/>
      </c>
      <c r="M93" s="144"/>
      <c r="O93" s="33"/>
      <c r="P93" s="33"/>
      <c r="Q93" s="33"/>
      <c r="S93" s="33"/>
      <c r="T93" s="144"/>
      <c r="V93" s="6" t="str">
        <f t="shared" si="12"/>
        <v/>
      </c>
      <c r="W93" s="93" t="str">
        <f t="shared" si="18"/>
        <v/>
      </c>
      <c r="X93" s="33"/>
      <c r="Y93" s="33"/>
      <c r="Z93" s="33"/>
      <c r="AA93" s="33"/>
      <c r="AB93" s="33"/>
      <c r="AC93" s="33"/>
      <c r="AD93" s="144"/>
      <c r="AF93" s="6" t="str">
        <f t="shared" si="19"/>
        <v/>
      </c>
      <c r="AG93" s="37" t="str">
        <f t="shared" si="20"/>
        <v/>
      </c>
      <c r="AH93" s="54" t="str">
        <f t="shared" si="21"/>
        <v/>
      </c>
      <c r="AI93" s="33"/>
      <c r="AJ93" s="33"/>
      <c r="AK93" s="33"/>
      <c r="AL93" s="33"/>
      <c r="AM93" s="33"/>
      <c r="AN93" s="33"/>
      <c r="AO93" s="144"/>
      <c r="AQ93" s="37" t="str">
        <f t="shared" si="22"/>
        <v/>
      </c>
      <c r="AR93" s="101" t="str">
        <f>IF(Calculations!FC93&lt;&gt;"",NORMSINV(Calculations!FC93),"")</f>
        <v/>
      </c>
      <c r="AS93" s="93" t="str">
        <f t="shared" si="23"/>
        <v/>
      </c>
      <c r="AU93" s="33"/>
      <c r="AV93" s="33"/>
      <c r="AW93" s="33"/>
      <c r="AX93" s="33"/>
      <c r="AY93" s="33"/>
      <c r="AZ93" s="144"/>
      <c r="BB93" s="33"/>
      <c r="BC93" s="33"/>
      <c r="BD93" s="144"/>
    </row>
    <row r="94" spans="4:56" x14ac:dyDescent="0.2">
      <c r="D94" s="75" t="str">
        <f t="shared" si="17"/>
        <v/>
      </c>
      <c r="E94" s="6" t="str">
        <f t="shared" si="10"/>
        <v/>
      </c>
      <c r="F94" s="54" t="str">
        <f t="shared" si="11"/>
        <v/>
      </c>
      <c r="M94" s="144"/>
      <c r="O94" s="33"/>
      <c r="P94" s="33"/>
      <c r="Q94" s="33"/>
      <c r="S94" s="33"/>
      <c r="T94" s="144"/>
      <c r="V94" s="6" t="str">
        <f t="shared" si="12"/>
        <v/>
      </c>
      <c r="W94" s="93" t="str">
        <f t="shared" si="18"/>
        <v/>
      </c>
      <c r="X94" s="33"/>
      <c r="Y94" s="33"/>
      <c r="Z94" s="33"/>
      <c r="AA94" s="33"/>
      <c r="AB94" s="33"/>
      <c r="AC94" s="33"/>
      <c r="AD94" s="144"/>
      <c r="AF94" s="6" t="str">
        <f t="shared" si="19"/>
        <v/>
      </c>
      <c r="AG94" s="37" t="str">
        <f t="shared" si="20"/>
        <v/>
      </c>
      <c r="AH94" s="54" t="str">
        <f t="shared" si="21"/>
        <v/>
      </c>
      <c r="AI94" s="33"/>
      <c r="AJ94" s="33"/>
      <c r="AK94" s="33"/>
      <c r="AL94" s="33"/>
      <c r="AM94" s="33"/>
      <c r="AN94" s="33"/>
      <c r="AO94" s="144"/>
      <c r="AQ94" s="37" t="str">
        <f t="shared" si="22"/>
        <v/>
      </c>
      <c r="AR94" s="101" t="str">
        <f>IF(Calculations!FC94&lt;&gt;"",NORMSINV(Calculations!FC94),"")</f>
        <v/>
      </c>
      <c r="AS94" s="93" t="str">
        <f t="shared" si="23"/>
        <v/>
      </c>
      <c r="AU94" s="33"/>
      <c r="AV94" s="33"/>
      <c r="AW94" s="33"/>
      <c r="AX94" s="33"/>
      <c r="AY94" s="33"/>
      <c r="AZ94" s="144"/>
      <c r="BB94" s="33"/>
      <c r="BC94" s="33"/>
      <c r="BD94" s="144"/>
    </row>
    <row r="95" spans="4:56" x14ac:dyDescent="0.2">
      <c r="D95" s="75" t="str">
        <f t="shared" si="17"/>
        <v/>
      </c>
      <c r="E95" s="6" t="str">
        <f t="shared" si="10"/>
        <v/>
      </c>
      <c r="F95" s="54" t="str">
        <f t="shared" si="11"/>
        <v/>
      </c>
      <c r="M95" s="144"/>
      <c r="O95" s="33"/>
      <c r="P95" s="33"/>
      <c r="Q95" s="33"/>
      <c r="S95" s="33"/>
      <c r="T95" s="144"/>
      <c r="V95" s="6" t="str">
        <f t="shared" si="12"/>
        <v/>
      </c>
      <c r="W95" s="93" t="str">
        <f t="shared" si="18"/>
        <v/>
      </c>
      <c r="X95" s="33"/>
      <c r="Y95" s="33"/>
      <c r="Z95" s="33"/>
      <c r="AA95" s="33"/>
      <c r="AB95" s="33"/>
      <c r="AC95" s="33"/>
      <c r="AD95" s="144"/>
      <c r="AF95" s="6" t="str">
        <f t="shared" si="19"/>
        <v/>
      </c>
      <c r="AG95" s="37" t="str">
        <f t="shared" si="20"/>
        <v/>
      </c>
      <c r="AH95" s="54" t="str">
        <f t="shared" si="21"/>
        <v/>
      </c>
      <c r="AI95" s="33"/>
      <c r="AJ95" s="33"/>
      <c r="AK95" s="33"/>
      <c r="AL95" s="33"/>
      <c r="AM95" s="33"/>
      <c r="AN95" s="33"/>
      <c r="AO95" s="144"/>
      <c r="AQ95" s="37" t="str">
        <f t="shared" si="22"/>
        <v/>
      </c>
      <c r="AR95" s="101" t="str">
        <f>IF(Calculations!FC95&lt;&gt;"",NORMSINV(Calculations!FC95),"")</f>
        <v/>
      </c>
      <c r="AS95" s="93" t="str">
        <f t="shared" si="23"/>
        <v/>
      </c>
      <c r="AU95" s="33"/>
      <c r="AV95" s="33"/>
      <c r="AW95" s="33"/>
      <c r="AX95" s="33"/>
      <c r="AY95" s="33"/>
      <c r="AZ95" s="144"/>
      <c r="BB95" s="33"/>
      <c r="BC95" s="33"/>
      <c r="BD95" s="144"/>
    </row>
    <row r="96" spans="4:56" x14ac:dyDescent="0.2">
      <c r="D96" s="75" t="str">
        <f t="shared" si="17"/>
        <v/>
      </c>
      <c r="E96" s="6" t="str">
        <f t="shared" si="10"/>
        <v/>
      </c>
      <c r="F96" s="54" t="str">
        <f t="shared" si="11"/>
        <v/>
      </c>
      <c r="M96" s="144"/>
      <c r="O96" s="33"/>
      <c r="P96" s="33"/>
      <c r="Q96" s="33"/>
      <c r="S96" s="33"/>
      <c r="T96" s="144"/>
      <c r="V96" s="6" t="str">
        <f t="shared" si="12"/>
        <v/>
      </c>
      <c r="W96" s="93" t="str">
        <f t="shared" si="18"/>
        <v/>
      </c>
      <c r="X96" s="33"/>
      <c r="Y96" s="33"/>
      <c r="Z96" s="33"/>
      <c r="AA96" s="33"/>
      <c r="AB96" s="33"/>
      <c r="AC96" s="33"/>
      <c r="AD96" s="144"/>
      <c r="AF96" s="6" t="str">
        <f t="shared" si="19"/>
        <v/>
      </c>
      <c r="AG96" s="37" t="str">
        <f t="shared" si="20"/>
        <v/>
      </c>
      <c r="AH96" s="54" t="str">
        <f t="shared" si="21"/>
        <v/>
      </c>
      <c r="AI96" s="33"/>
      <c r="AJ96" s="33"/>
      <c r="AK96" s="33"/>
      <c r="AL96" s="33"/>
      <c r="AM96" s="33"/>
      <c r="AN96" s="33"/>
      <c r="AO96" s="144"/>
      <c r="AQ96" s="37" t="str">
        <f t="shared" si="22"/>
        <v/>
      </c>
      <c r="AR96" s="101" t="str">
        <f>IF(Calculations!FC96&lt;&gt;"",NORMSINV(Calculations!FC96),"")</f>
        <v/>
      </c>
      <c r="AS96" s="93" t="str">
        <f t="shared" si="23"/>
        <v/>
      </c>
      <c r="AU96" s="33"/>
      <c r="AV96" s="33"/>
      <c r="AW96" s="33"/>
      <c r="AX96" s="33"/>
      <c r="AY96" s="33"/>
      <c r="AZ96" s="144"/>
      <c r="BB96" s="33"/>
      <c r="BC96" s="33"/>
      <c r="BD96" s="144"/>
    </row>
    <row r="97" spans="4:56" x14ac:dyDescent="0.2">
      <c r="D97" s="75" t="str">
        <f t="shared" si="17"/>
        <v/>
      </c>
      <c r="E97" s="6" t="str">
        <f t="shared" si="10"/>
        <v/>
      </c>
      <c r="F97" s="54" t="str">
        <f t="shared" si="11"/>
        <v/>
      </c>
      <c r="M97" s="144"/>
      <c r="O97" s="33"/>
      <c r="P97" s="33"/>
      <c r="Q97" s="33"/>
      <c r="S97" s="33"/>
      <c r="T97" s="144"/>
      <c r="V97" s="6" t="str">
        <f t="shared" si="12"/>
        <v/>
      </c>
      <c r="W97" s="93" t="str">
        <f t="shared" si="18"/>
        <v/>
      </c>
      <c r="X97" s="33"/>
      <c r="Y97" s="33"/>
      <c r="Z97" s="33"/>
      <c r="AA97" s="33"/>
      <c r="AB97" s="33"/>
      <c r="AC97" s="33"/>
      <c r="AD97" s="144"/>
      <c r="AF97" s="6" t="str">
        <f t="shared" si="19"/>
        <v/>
      </c>
      <c r="AG97" s="37" t="str">
        <f t="shared" si="20"/>
        <v/>
      </c>
      <c r="AH97" s="54" t="str">
        <f t="shared" si="21"/>
        <v/>
      </c>
      <c r="AI97" s="33"/>
      <c r="AJ97" s="33"/>
      <c r="AK97" s="33"/>
      <c r="AL97" s="33"/>
      <c r="AM97" s="33"/>
      <c r="AN97" s="33"/>
      <c r="AO97" s="144"/>
      <c r="AQ97" s="37" t="str">
        <f t="shared" si="22"/>
        <v/>
      </c>
      <c r="AR97" s="101" t="str">
        <f>IF(Calculations!FC97&lt;&gt;"",NORMSINV(Calculations!FC97),"")</f>
        <v/>
      </c>
      <c r="AS97" s="93" t="str">
        <f t="shared" si="23"/>
        <v/>
      </c>
      <c r="AU97" s="33"/>
      <c r="AV97" s="33"/>
      <c r="AW97" s="33"/>
      <c r="AX97" s="33"/>
      <c r="AY97" s="33"/>
      <c r="AZ97" s="144"/>
      <c r="BB97" s="33"/>
      <c r="BC97" s="33"/>
      <c r="BD97" s="144"/>
    </row>
    <row r="98" spans="4:56" x14ac:dyDescent="0.2">
      <c r="D98" s="75" t="str">
        <f t="shared" si="17"/>
        <v/>
      </c>
      <c r="E98" s="6" t="str">
        <f t="shared" ref="E98:E161" si="24">IF(AND(Include_study?="Yes",Sufficient_data="Yes"),Effect_size,"")</f>
        <v/>
      </c>
      <c r="F98" s="54" t="str">
        <f t="shared" ref="F98:F161" si="25">IF(AND(Include_study?="Yes",Sufficient_data="Yes"),Standard_error,"")</f>
        <v/>
      </c>
      <c r="M98" s="144"/>
      <c r="O98" s="33"/>
      <c r="P98" s="33"/>
      <c r="Q98" s="33"/>
      <c r="S98" s="33"/>
      <c r="T98" s="144"/>
      <c r="V98" s="6" t="str">
        <f t="shared" ref="V98:V161" si="26">IF(AND(Sufficient_data="Yes",Include_study?="Yes"),Study_name,"")</f>
        <v/>
      </c>
      <c r="W98" s="93" t="str">
        <f t="shared" ref="W98:W129" si="27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X98" s="33"/>
      <c r="Y98" s="33"/>
      <c r="Z98" s="33"/>
      <c r="AA98" s="33"/>
      <c r="AB98" s="33"/>
      <c r="AC98" s="33"/>
      <c r="AD98" s="144"/>
      <c r="AF98" s="6" t="str">
        <f t="shared" si="19"/>
        <v/>
      </c>
      <c r="AG98" s="37" t="str">
        <f t="shared" ref="AG98:AG129" si="28">IF(AND(Include_study?="Yes",Sufficient_data="Yes"),Inverse_standard_error,"")</f>
        <v/>
      </c>
      <c r="AH98" s="54" t="str">
        <f t="shared" ref="AH98:AH129" si="29">IF(AND(Include_study?="Yes",Sufficient_data="Yes"),Z_score,"")</f>
        <v/>
      </c>
      <c r="AI98" s="33"/>
      <c r="AJ98" s="33"/>
      <c r="AK98" s="33"/>
      <c r="AL98" s="33"/>
      <c r="AM98" s="33"/>
      <c r="AN98" s="33"/>
      <c r="AO98" s="144"/>
      <c r="AQ98" s="37" t="str">
        <f t="shared" si="22"/>
        <v/>
      </c>
      <c r="AR98" s="101" t="str">
        <f>IF(Calculations!FC98&lt;&gt;"",NORMSINV(Calculations!FC98),"")</f>
        <v/>
      </c>
      <c r="AS98" s="93" t="str">
        <f t="shared" ref="AS98:AS129" si="30">IF(AND(Include_study?="Yes",Sufficient_data="Yes"),IF(AX$33="Standardized residuals",Standardized_residual,Z_score),"")</f>
        <v/>
      </c>
      <c r="AU98" s="33"/>
      <c r="AV98" s="33"/>
      <c r="AW98" s="33"/>
      <c r="AX98" s="33"/>
      <c r="AY98" s="33"/>
      <c r="AZ98" s="144"/>
      <c r="BB98" s="33"/>
      <c r="BC98" s="33"/>
      <c r="BD98" s="144"/>
    </row>
    <row r="99" spans="4:56" x14ac:dyDescent="0.2">
      <c r="D99" s="75" t="str">
        <f t="shared" si="17"/>
        <v/>
      </c>
      <c r="E99" s="6" t="str">
        <f t="shared" si="24"/>
        <v/>
      </c>
      <c r="F99" s="54" t="str">
        <f t="shared" si="25"/>
        <v/>
      </c>
      <c r="M99" s="144"/>
      <c r="O99" s="33"/>
      <c r="P99" s="33"/>
      <c r="Q99" s="33"/>
      <c r="S99" s="33"/>
      <c r="T99" s="144"/>
      <c r="V99" s="6" t="str">
        <f t="shared" si="26"/>
        <v/>
      </c>
      <c r="W99" s="93" t="str">
        <f t="shared" si="27"/>
        <v/>
      </c>
      <c r="X99" s="33"/>
      <c r="Y99" s="33"/>
      <c r="Z99" s="33"/>
      <c r="AA99" s="33"/>
      <c r="AB99" s="33"/>
      <c r="AC99" s="33"/>
      <c r="AD99" s="144"/>
      <c r="AF99" s="6" t="str">
        <f t="shared" si="19"/>
        <v/>
      </c>
      <c r="AG99" s="37" t="str">
        <f t="shared" si="28"/>
        <v/>
      </c>
      <c r="AH99" s="54" t="str">
        <f t="shared" si="29"/>
        <v/>
      </c>
      <c r="AI99" s="33"/>
      <c r="AJ99" s="33"/>
      <c r="AK99" s="33"/>
      <c r="AL99" s="33"/>
      <c r="AM99" s="33"/>
      <c r="AN99" s="33"/>
      <c r="AO99" s="144"/>
      <c r="AQ99" s="37" t="str">
        <f t="shared" si="22"/>
        <v/>
      </c>
      <c r="AR99" s="101" t="str">
        <f>IF(Calculations!FC99&lt;&gt;"",NORMSINV(Calculations!FC99),"")</f>
        <v/>
      </c>
      <c r="AS99" s="93" t="str">
        <f t="shared" si="30"/>
        <v/>
      </c>
      <c r="AU99" s="33"/>
      <c r="AV99" s="33"/>
      <c r="AW99" s="33"/>
      <c r="AX99" s="33"/>
      <c r="AY99" s="33"/>
      <c r="AZ99" s="144"/>
      <c r="BB99" s="33"/>
      <c r="BC99" s="33"/>
      <c r="BD99" s="144"/>
    </row>
    <row r="100" spans="4:56" x14ac:dyDescent="0.2">
      <c r="D100" s="75" t="str">
        <f t="shared" si="17"/>
        <v/>
      </c>
      <c r="E100" s="6" t="str">
        <f t="shared" si="24"/>
        <v/>
      </c>
      <c r="F100" s="54" t="str">
        <f t="shared" si="25"/>
        <v/>
      </c>
      <c r="M100" s="144"/>
      <c r="O100" s="33"/>
      <c r="P100" s="33"/>
      <c r="Q100" s="33"/>
      <c r="S100" s="33"/>
      <c r="T100" s="144"/>
      <c r="V100" s="6" t="str">
        <f t="shared" si="26"/>
        <v/>
      </c>
      <c r="W100" s="93" t="str">
        <f t="shared" si="27"/>
        <v/>
      </c>
      <c r="X100" s="33"/>
      <c r="Y100" s="33"/>
      <c r="Z100" s="33"/>
      <c r="AA100" s="33"/>
      <c r="AB100" s="33"/>
      <c r="AC100" s="33"/>
      <c r="AD100" s="144"/>
      <c r="AF100" s="6" t="str">
        <f t="shared" si="19"/>
        <v/>
      </c>
      <c r="AG100" s="37" t="str">
        <f t="shared" si="28"/>
        <v/>
      </c>
      <c r="AH100" s="54" t="str">
        <f t="shared" si="29"/>
        <v/>
      </c>
      <c r="AI100" s="33"/>
      <c r="AJ100" s="33"/>
      <c r="AK100" s="33"/>
      <c r="AL100" s="33"/>
      <c r="AM100" s="33"/>
      <c r="AN100" s="33"/>
      <c r="AO100" s="144"/>
      <c r="AQ100" s="37" t="str">
        <f t="shared" si="22"/>
        <v/>
      </c>
      <c r="AR100" s="101" t="str">
        <f>IF(Calculations!FC100&lt;&gt;"",NORMSINV(Calculations!FC100),"")</f>
        <v/>
      </c>
      <c r="AS100" s="93" t="str">
        <f t="shared" si="30"/>
        <v/>
      </c>
      <c r="AU100" s="33"/>
      <c r="AV100" s="33"/>
      <c r="AW100" s="33"/>
      <c r="AX100" s="33"/>
      <c r="AY100" s="33"/>
      <c r="AZ100" s="144"/>
      <c r="BB100" s="33"/>
      <c r="BC100" s="33"/>
      <c r="BD100" s="144"/>
    </row>
    <row r="101" spans="4:56" x14ac:dyDescent="0.2">
      <c r="D101" s="75" t="str">
        <f t="shared" si="17"/>
        <v/>
      </c>
      <c r="E101" s="6" t="str">
        <f t="shared" si="24"/>
        <v/>
      </c>
      <c r="F101" s="54" t="str">
        <f t="shared" si="25"/>
        <v/>
      </c>
      <c r="M101" s="144"/>
      <c r="O101" s="33"/>
      <c r="P101" s="33"/>
      <c r="Q101" s="33"/>
      <c r="S101" s="33"/>
      <c r="T101" s="144"/>
      <c r="V101" s="6" t="str">
        <f t="shared" si="26"/>
        <v/>
      </c>
      <c r="W101" s="93" t="str">
        <f t="shared" si="27"/>
        <v/>
      </c>
      <c r="X101" s="33"/>
      <c r="Y101" s="33"/>
      <c r="Z101" s="33"/>
      <c r="AA101" s="33"/>
      <c r="AB101" s="33"/>
      <c r="AC101" s="33"/>
      <c r="AD101" s="144"/>
      <c r="AF101" s="6" t="str">
        <f t="shared" si="19"/>
        <v/>
      </c>
      <c r="AG101" s="37" t="str">
        <f t="shared" si="28"/>
        <v/>
      </c>
      <c r="AH101" s="54" t="str">
        <f t="shared" si="29"/>
        <v/>
      </c>
      <c r="AI101" s="33"/>
      <c r="AJ101" s="33"/>
      <c r="AK101" s="33"/>
      <c r="AL101" s="33"/>
      <c r="AM101" s="33"/>
      <c r="AN101" s="33"/>
      <c r="AO101" s="144"/>
      <c r="AQ101" s="37" t="str">
        <f t="shared" si="22"/>
        <v/>
      </c>
      <c r="AR101" s="101" t="str">
        <f>IF(Calculations!FC101&lt;&gt;"",NORMSINV(Calculations!FC101),"")</f>
        <v/>
      </c>
      <c r="AS101" s="93" t="str">
        <f t="shared" si="30"/>
        <v/>
      </c>
      <c r="AU101" s="33"/>
      <c r="AV101" s="33"/>
      <c r="AW101" s="33"/>
      <c r="AX101" s="33"/>
      <c r="AY101" s="33"/>
      <c r="AZ101" s="144"/>
      <c r="BB101" s="33"/>
      <c r="BC101" s="33"/>
      <c r="BD101" s="144"/>
    </row>
    <row r="102" spans="4:56" x14ac:dyDescent="0.2">
      <c r="D102" s="75" t="str">
        <f t="shared" si="17"/>
        <v/>
      </c>
      <c r="E102" s="6" t="str">
        <f t="shared" si="24"/>
        <v/>
      </c>
      <c r="F102" s="54" t="str">
        <f t="shared" si="25"/>
        <v/>
      </c>
      <c r="M102" s="144"/>
      <c r="O102" s="33"/>
      <c r="P102" s="33"/>
      <c r="Q102" s="33"/>
      <c r="S102" s="33"/>
      <c r="T102" s="144"/>
      <c r="V102" s="6" t="str">
        <f t="shared" si="26"/>
        <v/>
      </c>
      <c r="W102" s="93" t="str">
        <f t="shared" si="27"/>
        <v/>
      </c>
      <c r="X102" s="33"/>
      <c r="Y102" s="33"/>
      <c r="Z102" s="33"/>
      <c r="AA102" s="33"/>
      <c r="AB102" s="33"/>
      <c r="AC102" s="33"/>
      <c r="AD102" s="144"/>
      <c r="AF102" s="6" t="str">
        <f t="shared" si="19"/>
        <v/>
      </c>
      <c r="AG102" s="37" t="str">
        <f t="shared" si="28"/>
        <v/>
      </c>
      <c r="AH102" s="54" t="str">
        <f t="shared" si="29"/>
        <v/>
      </c>
      <c r="AI102" s="33"/>
      <c r="AJ102" s="33"/>
      <c r="AK102" s="33"/>
      <c r="AL102" s="33"/>
      <c r="AM102" s="33"/>
      <c r="AN102" s="33"/>
      <c r="AO102" s="144"/>
      <c r="AQ102" s="37" t="str">
        <f t="shared" si="22"/>
        <v/>
      </c>
      <c r="AR102" s="101" t="str">
        <f>IF(Calculations!FC102&lt;&gt;"",NORMSINV(Calculations!FC102),"")</f>
        <v/>
      </c>
      <c r="AS102" s="93" t="str">
        <f t="shared" si="30"/>
        <v/>
      </c>
      <c r="AU102" s="33"/>
      <c r="AV102" s="33"/>
      <c r="AW102" s="33"/>
      <c r="AX102" s="33"/>
      <c r="AY102" s="33"/>
      <c r="AZ102" s="144"/>
      <c r="BB102" s="33"/>
      <c r="BC102" s="33"/>
      <c r="BD102" s="144"/>
    </row>
    <row r="103" spans="4:56" ht="12" customHeight="1" x14ac:dyDescent="0.2">
      <c r="D103" s="75" t="str">
        <f t="shared" si="17"/>
        <v/>
      </c>
      <c r="E103" s="6" t="str">
        <f t="shared" si="24"/>
        <v/>
      </c>
      <c r="F103" s="54" t="str">
        <f t="shared" si="25"/>
        <v/>
      </c>
      <c r="M103" s="144"/>
      <c r="O103" s="33"/>
      <c r="P103" s="33"/>
      <c r="Q103" s="33"/>
      <c r="S103" s="33"/>
      <c r="T103" s="144"/>
      <c r="V103" s="6" t="str">
        <f t="shared" si="26"/>
        <v/>
      </c>
      <c r="W103" s="93" t="str">
        <f t="shared" si="27"/>
        <v/>
      </c>
      <c r="X103" s="33"/>
      <c r="Y103" s="33"/>
      <c r="Z103" s="33"/>
      <c r="AA103" s="33"/>
      <c r="AB103" s="33"/>
      <c r="AC103" s="33"/>
      <c r="AD103" s="144"/>
      <c r="AF103" s="6" t="str">
        <f t="shared" si="19"/>
        <v/>
      </c>
      <c r="AG103" s="37" t="str">
        <f t="shared" si="28"/>
        <v/>
      </c>
      <c r="AH103" s="54" t="str">
        <f t="shared" si="29"/>
        <v/>
      </c>
      <c r="AI103" s="33"/>
      <c r="AJ103" s="33"/>
      <c r="AK103" s="33"/>
      <c r="AL103" s="33"/>
      <c r="AM103" s="33"/>
      <c r="AN103" s="33"/>
      <c r="AO103" s="144"/>
      <c r="AQ103" s="37" t="str">
        <f t="shared" si="22"/>
        <v/>
      </c>
      <c r="AR103" s="101" t="str">
        <f>IF(Calculations!FC103&lt;&gt;"",NORMSINV(Calculations!FC103),"")</f>
        <v/>
      </c>
      <c r="AS103" s="93" t="str">
        <f t="shared" si="30"/>
        <v/>
      </c>
      <c r="AU103" s="33"/>
      <c r="AV103" s="33"/>
      <c r="AW103" s="33"/>
      <c r="AX103" s="33"/>
      <c r="AY103" s="33"/>
      <c r="AZ103" s="144"/>
      <c r="BB103" s="33"/>
      <c r="BC103" s="33"/>
      <c r="BD103" s="144"/>
    </row>
    <row r="104" spans="4:56" x14ac:dyDescent="0.2">
      <c r="D104" s="75" t="str">
        <f t="shared" si="17"/>
        <v/>
      </c>
      <c r="E104" s="6" t="str">
        <f t="shared" si="24"/>
        <v/>
      </c>
      <c r="F104" s="54" t="str">
        <f t="shared" si="25"/>
        <v/>
      </c>
      <c r="M104" s="144"/>
      <c r="O104" s="33"/>
      <c r="P104" s="33"/>
      <c r="Q104" s="33"/>
      <c r="S104" s="33"/>
      <c r="T104" s="144"/>
      <c r="V104" s="6" t="str">
        <f t="shared" si="26"/>
        <v/>
      </c>
      <c r="W104" s="93" t="str">
        <f t="shared" si="27"/>
        <v/>
      </c>
      <c r="X104" s="33"/>
      <c r="Y104" s="33"/>
      <c r="Z104" s="33"/>
      <c r="AA104" s="33"/>
      <c r="AB104" s="33"/>
      <c r="AC104" s="33"/>
      <c r="AD104" s="144"/>
      <c r="AF104" s="6" t="str">
        <f t="shared" si="19"/>
        <v/>
      </c>
      <c r="AG104" s="37" t="str">
        <f t="shared" si="28"/>
        <v/>
      </c>
      <c r="AH104" s="54" t="str">
        <f t="shared" si="29"/>
        <v/>
      </c>
      <c r="AI104" s="33"/>
      <c r="AJ104" s="33"/>
      <c r="AK104" s="33"/>
      <c r="AL104" s="33"/>
      <c r="AM104" s="33"/>
      <c r="AN104" s="33"/>
      <c r="AO104" s="144"/>
      <c r="AQ104" s="37" t="str">
        <f t="shared" si="22"/>
        <v/>
      </c>
      <c r="AR104" s="101" t="str">
        <f>IF(Calculations!FC104&lt;&gt;"",NORMSINV(Calculations!FC104),"")</f>
        <v/>
      </c>
      <c r="AS104" s="93" t="str">
        <f t="shared" si="30"/>
        <v/>
      </c>
      <c r="AU104" s="33"/>
      <c r="AV104" s="33"/>
      <c r="AW104" s="33"/>
      <c r="AX104" s="33"/>
      <c r="AY104" s="33"/>
      <c r="AZ104" s="144"/>
      <c r="BB104" s="33"/>
      <c r="BC104" s="33"/>
      <c r="BD104" s="144"/>
    </row>
    <row r="105" spans="4:56" x14ac:dyDescent="0.2">
      <c r="D105" s="75" t="str">
        <f t="shared" si="17"/>
        <v/>
      </c>
      <c r="E105" s="6" t="str">
        <f t="shared" si="24"/>
        <v/>
      </c>
      <c r="F105" s="54" t="str">
        <f t="shared" si="25"/>
        <v/>
      </c>
      <c r="M105" s="144"/>
      <c r="O105" s="33"/>
      <c r="P105" s="33"/>
      <c r="Q105" s="33"/>
      <c r="S105" s="33"/>
      <c r="T105" s="144"/>
      <c r="V105" s="6" t="str">
        <f t="shared" si="26"/>
        <v/>
      </c>
      <c r="W105" s="93" t="str">
        <f t="shared" si="27"/>
        <v/>
      </c>
      <c r="X105" s="33"/>
      <c r="Y105" s="33"/>
      <c r="Z105" s="33"/>
      <c r="AA105" s="33"/>
      <c r="AB105" s="33"/>
      <c r="AC105" s="33"/>
      <c r="AD105" s="144"/>
      <c r="AF105" s="6" t="str">
        <f t="shared" si="19"/>
        <v/>
      </c>
      <c r="AG105" s="37" t="str">
        <f t="shared" si="28"/>
        <v/>
      </c>
      <c r="AH105" s="54" t="str">
        <f t="shared" si="29"/>
        <v/>
      </c>
      <c r="AI105" s="33"/>
      <c r="AJ105" s="33"/>
      <c r="AK105" s="33"/>
      <c r="AL105" s="33"/>
      <c r="AM105" s="33"/>
      <c r="AN105" s="33"/>
      <c r="AO105" s="144"/>
      <c r="AQ105" s="37" t="str">
        <f t="shared" si="22"/>
        <v/>
      </c>
      <c r="AR105" s="101" t="str">
        <f>IF(Calculations!FC105&lt;&gt;"",NORMSINV(Calculations!FC105),"")</f>
        <v/>
      </c>
      <c r="AS105" s="93" t="str">
        <f t="shared" si="30"/>
        <v/>
      </c>
      <c r="AU105" s="33"/>
      <c r="AV105" s="33"/>
      <c r="AW105" s="33"/>
      <c r="AX105" s="33"/>
      <c r="AY105" s="33"/>
      <c r="AZ105" s="144"/>
      <c r="BB105" s="33"/>
      <c r="BC105" s="33"/>
      <c r="BD105" s="144"/>
    </row>
    <row r="106" spans="4:56" x14ac:dyDescent="0.2">
      <c r="D106" s="75" t="str">
        <f t="shared" si="17"/>
        <v/>
      </c>
      <c r="E106" s="6" t="str">
        <f t="shared" si="24"/>
        <v/>
      </c>
      <c r="F106" s="54" t="str">
        <f t="shared" si="25"/>
        <v/>
      </c>
      <c r="M106" s="144"/>
      <c r="O106" s="33"/>
      <c r="P106" s="33"/>
      <c r="Q106" s="33"/>
      <c r="S106" s="33"/>
      <c r="T106" s="144"/>
      <c r="V106" s="6" t="str">
        <f t="shared" si="26"/>
        <v/>
      </c>
      <c r="W106" s="93" t="str">
        <f t="shared" si="27"/>
        <v/>
      </c>
      <c r="X106" s="33"/>
      <c r="Y106" s="33"/>
      <c r="Z106" s="33"/>
      <c r="AA106" s="33"/>
      <c r="AB106" s="33"/>
      <c r="AC106" s="33"/>
      <c r="AD106" s="144"/>
      <c r="AF106" s="6" t="str">
        <f t="shared" si="19"/>
        <v/>
      </c>
      <c r="AG106" s="37" t="str">
        <f t="shared" si="28"/>
        <v/>
      </c>
      <c r="AH106" s="54" t="str">
        <f t="shared" si="29"/>
        <v/>
      </c>
      <c r="AI106" s="33"/>
      <c r="AJ106" s="33"/>
      <c r="AK106" s="33"/>
      <c r="AL106" s="33"/>
      <c r="AM106" s="33"/>
      <c r="AN106" s="33"/>
      <c r="AO106" s="144"/>
      <c r="AQ106" s="37" t="str">
        <f t="shared" si="22"/>
        <v/>
      </c>
      <c r="AR106" s="101" t="str">
        <f>IF(Calculations!FC106&lt;&gt;"",NORMSINV(Calculations!FC106),"")</f>
        <v/>
      </c>
      <c r="AS106" s="93" t="str">
        <f t="shared" si="30"/>
        <v/>
      </c>
      <c r="AU106" s="33"/>
      <c r="AV106" s="33"/>
      <c r="AW106" s="33"/>
      <c r="AX106" s="33"/>
      <c r="AY106" s="33"/>
      <c r="AZ106" s="144"/>
      <c r="BB106" s="33"/>
      <c r="BC106" s="33"/>
      <c r="BD106" s="144"/>
    </row>
    <row r="107" spans="4:56" x14ac:dyDescent="0.2">
      <c r="D107" s="75" t="str">
        <f t="shared" si="17"/>
        <v/>
      </c>
      <c r="E107" s="6" t="str">
        <f t="shared" si="24"/>
        <v/>
      </c>
      <c r="F107" s="54" t="str">
        <f t="shared" si="25"/>
        <v/>
      </c>
      <c r="M107" s="144"/>
      <c r="O107" s="33"/>
      <c r="P107" s="33"/>
      <c r="Q107" s="33"/>
      <c r="S107" s="33"/>
      <c r="T107" s="144"/>
      <c r="V107" s="6" t="str">
        <f t="shared" si="26"/>
        <v/>
      </c>
      <c r="W107" s="93" t="str">
        <f t="shared" si="27"/>
        <v/>
      </c>
      <c r="X107" s="33"/>
      <c r="Y107" s="33"/>
      <c r="Z107" s="33"/>
      <c r="AA107" s="33"/>
      <c r="AB107" s="33"/>
      <c r="AC107" s="33"/>
      <c r="AD107" s="144"/>
      <c r="AF107" s="6" t="str">
        <f t="shared" si="19"/>
        <v/>
      </c>
      <c r="AG107" s="37" t="str">
        <f t="shared" si="28"/>
        <v/>
      </c>
      <c r="AH107" s="54" t="str">
        <f t="shared" si="29"/>
        <v/>
      </c>
      <c r="AI107" s="33"/>
      <c r="AJ107" s="33"/>
      <c r="AK107" s="33"/>
      <c r="AL107" s="33"/>
      <c r="AM107" s="33"/>
      <c r="AN107" s="33"/>
      <c r="AO107" s="144"/>
      <c r="AQ107" s="37" t="str">
        <f t="shared" si="22"/>
        <v/>
      </c>
      <c r="AR107" s="101" t="str">
        <f>IF(Calculations!FC107&lt;&gt;"",NORMSINV(Calculations!FC107),"")</f>
        <v/>
      </c>
      <c r="AS107" s="93" t="str">
        <f t="shared" si="30"/>
        <v/>
      </c>
      <c r="AU107" s="33"/>
      <c r="AV107" s="33"/>
      <c r="AW107" s="33"/>
      <c r="AX107" s="33"/>
      <c r="AY107" s="33"/>
      <c r="AZ107" s="144"/>
      <c r="BB107" s="33"/>
      <c r="BC107" s="33"/>
      <c r="BD107" s="144"/>
    </row>
    <row r="108" spans="4:56" x14ac:dyDescent="0.2">
      <c r="D108" s="75" t="str">
        <f t="shared" si="17"/>
        <v/>
      </c>
      <c r="E108" s="6" t="str">
        <f t="shared" si="24"/>
        <v/>
      </c>
      <c r="F108" s="54" t="str">
        <f t="shared" si="25"/>
        <v/>
      </c>
      <c r="M108" s="144"/>
      <c r="O108" s="33"/>
      <c r="P108" s="33"/>
      <c r="Q108" s="33"/>
      <c r="S108" s="33"/>
      <c r="T108" s="144"/>
      <c r="V108" s="6" t="str">
        <f t="shared" si="26"/>
        <v/>
      </c>
      <c r="W108" s="93" t="str">
        <f t="shared" si="27"/>
        <v/>
      </c>
      <c r="X108" s="33"/>
      <c r="Y108" s="33"/>
      <c r="Z108" s="33"/>
      <c r="AA108" s="33"/>
      <c r="AB108" s="33"/>
      <c r="AC108" s="33"/>
      <c r="AD108" s="144"/>
      <c r="AF108" s="6" t="str">
        <f t="shared" si="19"/>
        <v/>
      </c>
      <c r="AG108" s="37" t="str">
        <f t="shared" si="28"/>
        <v/>
      </c>
      <c r="AH108" s="54" t="str">
        <f t="shared" si="29"/>
        <v/>
      </c>
      <c r="AI108" s="33"/>
      <c r="AJ108" s="33"/>
      <c r="AK108" s="33"/>
      <c r="AL108" s="33"/>
      <c r="AM108" s="33"/>
      <c r="AN108" s="33"/>
      <c r="AO108" s="144"/>
      <c r="AQ108" s="37" t="str">
        <f t="shared" si="22"/>
        <v/>
      </c>
      <c r="AR108" s="101" t="str">
        <f>IF(Calculations!FC108&lt;&gt;"",NORMSINV(Calculations!FC108),"")</f>
        <v/>
      </c>
      <c r="AS108" s="93" t="str">
        <f t="shared" si="30"/>
        <v/>
      </c>
      <c r="AU108" s="33"/>
      <c r="AV108" s="33"/>
      <c r="AW108" s="33"/>
      <c r="AX108" s="33"/>
      <c r="AY108" s="33"/>
      <c r="AZ108" s="144"/>
      <c r="BB108" s="33"/>
      <c r="BC108" s="33"/>
      <c r="BD108" s="144"/>
    </row>
    <row r="109" spans="4:56" x14ac:dyDescent="0.2">
      <c r="D109" s="75" t="str">
        <f t="shared" si="17"/>
        <v/>
      </c>
      <c r="E109" s="6" t="str">
        <f t="shared" si="24"/>
        <v/>
      </c>
      <c r="F109" s="54" t="str">
        <f t="shared" si="25"/>
        <v/>
      </c>
      <c r="M109" s="144"/>
      <c r="O109" s="33"/>
      <c r="P109" s="33"/>
      <c r="Q109" s="33"/>
      <c r="S109" s="33"/>
      <c r="T109" s="144"/>
      <c r="V109" s="6" t="str">
        <f t="shared" si="26"/>
        <v/>
      </c>
      <c r="W109" s="93" t="str">
        <f t="shared" si="27"/>
        <v/>
      </c>
      <c r="X109" s="33"/>
      <c r="Y109" s="33"/>
      <c r="Z109" s="33"/>
      <c r="AA109" s="33"/>
      <c r="AB109" s="33"/>
      <c r="AC109" s="33"/>
      <c r="AD109" s="144"/>
      <c r="AF109" s="6" t="str">
        <f t="shared" si="19"/>
        <v/>
      </c>
      <c r="AG109" s="37" t="str">
        <f t="shared" si="28"/>
        <v/>
      </c>
      <c r="AH109" s="54" t="str">
        <f t="shared" si="29"/>
        <v/>
      </c>
      <c r="AI109" s="33"/>
      <c r="AJ109" s="33"/>
      <c r="AK109" s="33"/>
      <c r="AL109" s="33"/>
      <c r="AM109" s="33"/>
      <c r="AN109" s="33"/>
      <c r="AO109" s="144"/>
      <c r="AQ109" s="37" t="str">
        <f t="shared" si="22"/>
        <v/>
      </c>
      <c r="AR109" s="101" t="str">
        <f>IF(Calculations!FC109&lt;&gt;"",NORMSINV(Calculations!FC109),"")</f>
        <v/>
      </c>
      <c r="AS109" s="93" t="str">
        <f t="shared" si="30"/>
        <v/>
      </c>
      <c r="AU109" s="33"/>
      <c r="AV109" s="33"/>
      <c r="AW109" s="33"/>
      <c r="AX109" s="33"/>
      <c r="AY109" s="33"/>
      <c r="AZ109" s="144"/>
      <c r="BB109" s="33"/>
      <c r="BC109" s="33"/>
      <c r="BD109" s="144"/>
    </row>
    <row r="110" spans="4:56" x14ac:dyDescent="0.2">
      <c r="D110" s="75" t="str">
        <f t="shared" si="17"/>
        <v/>
      </c>
      <c r="E110" s="6" t="str">
        <f t="shared" si="24"/>
        <v/>
      </c>
      <c r="F110" s="54" t="str">
        <f t="shared" si="25"/>
        <v/>
      </c>
      <c r="M110" s="144"/>
      <c r="O110" s="33"/>
      <c r="P110" s="33"/>
      <c r="Q110" s="33"/>
      <c r="S110" s="33"/>
      <c r="T110" s="144"/>
      <c r="V110" s="6" t="str">
        <f t="shared" si="26"/>
        <v/>
      </c>
      <c r="W110" s="93" t="str">
        <f t="shared" si="27"/>
        <v/>
      </c>
      <c r="X110" s="33"/>
      <c r="Y110" s="33"/>
      <c r="Z110" s="33"/>
      <c r="AA110" s="33"/>
      <c r="AB110" s="33"/>
      <c r="AC110" s="33"/>
      <c r="AD110" s="144"/>
      <c r="AF110" s="6" t="str">
        <f t="shared" si="19"/>
        <v/>
      </c>
      <c r="AG110" s="37" t="str">
        <f t="shared" si="28"/>
        <v/>
      </c>
      <c r="AH110" s="54" t="str">
        <f t="shared" si="29"/>
        <v/>
      </c>
      <c r="AI110" s="33"/>
      <c r="AJ110" s="33"/>
      <c r="AK110" s="33"/>
      <c r="AL110" s="33"/>
      <c r="AM110" s="33"/>
      <c r="AN110" s="33"/>
      <c r="AO110" s="144"/>
      <c r="AQ110" s="37" t="str">
        <f t="shared" si="22"/>
        <v/>
      </c>
      <c r="AR110" s="101" t="str">
        <f>IF(Calculations!FC110&lt;&gt;"",NORMSINV(Calculations!FC110),"")</f>
        <v/>
      </c>
      <c r="AS110" s="93" t="str">
        <f t="shared" si="30"/>
        <v/>
      </c>
      <c r="AU110" s="33"/>
      <c r="AV110" s="33"/>
      <c r="AW110" s="33"/>
      <c r="AX110" s="33"/>
      <c r="AY110" s="33"/>
      <c r="AZ110" s="144"/>
      <c r="BB110" s="33"/>
      <c r="BC110" s="33"/>
      <c r="BD110" s="144"/>
    </row>
    <row r="111" spans="4:56" x14ac:dyDescent="0.2">
      <c r="D111" s="75" t="str">
        <f t="shared" si="17"/>
        <v/>
      </c>
      <c r="E111" s="6" t="str">
        <f t="shared" si="24"/>
        <v/>
      </c>
      <c r="F111" s="54" t="str">
        <f t="shared" si="25"/>
        <v/>
      </c>
      <c r="M111" s="144"/>
      <c r="O111" s="33"/>
      <c r="P111" s="33"/>
      <c r="Q111" s="33"/>
      <c r="S111" s="33"/>
      <c r="T111" s="144"/>
      <c r="V111" s="6" t="str">
        <f t="shared" si="26"/>
        <v/>
      </c>
      <c r="W111" s="93" t="str">
        <f t="shared" si="27"/>
        <v/>
      </c>
      <c r="X111" s="33"/>
      <c r="Y111" s="33"/>
      <c r="Z111" s="33"/>
      <c r="AA111" s="33"/>
      <c r="AB111" s="33"/>
      <c r="AC111" s="33"/>
      <c r="AD111" s="144"/>
      <c r="AF111" s="6" t="str">
        <f t="shared" si="19"/>
        <v/>
      </c>
      <c r="AG111" s="37" t="str">
        <f t="shared" si="28"/>
        <v/>
      </c>
      <c r="AH111" s="54" t="str">
        <f t="shared" si="29"/>
        <v/>
      </c>
      <c r="AI111" s="33"/>
      <c r="AJ111" s="33"/>
      <c r="AK111" s="33"/>
      <c r="AL111" s="33"/>
      <c r="AM111" s="33"/>
      <c r="AN111" s="33"/>
      <c r="AO111" s="144"/>
      <c r="AQ111" s="37" t="str">
        <f t="shared" si="22"/>
        <v/>
      </c>
      <c r="AR111" s="101" t="str">
        <f>IF(Calculations!FC111&lt;&gt;"",NORMSINV(Calculations!FC111),"")</f>
        <v/>
      </c>
      <c r="AS111" s="93" t="str">
        <f t="shared" si="30"/>
        <v/>
      </c>
      <c r="AU111" s="33"/>
      <c r="AV111" s="33"/>
      <c r="AW111" s="33"/>
      <c r="AX111" s="33"/>
      <c r="AY111" s="33"/>
      <c r="AZ111" s="144"/>
      <c r="BB111" s="33"/>
      <c r="BC111" s="33"/>
      <c r="BD111" s="144"/>
    </row>
    <row r="112" spans="4:56" x14ac:dyDescent="0.2">
      <c r="D112" s="75" t="str">
        <f t="shared" si="17"/>
        <v/>
      </c>
      <c r="E112" s="6" t="str">
        <f t="shared" si="24"/>
        <v/>
      </c>
      <c r="F112" s="54" t="str">
        <f t="shared" si="25"/>
        <v/>
      </c>
      <c r="M112" s="144"/>
      <c r="O112" s="33"/>
      <c r="P112" s="33"/>
      <c r="Q112" s="33"/>
      <c r="S112" s="33"/>
      <c r="T112" s="144"/>
      <c r="V112" s="6" t="str">
        <f t="shared" si="26"/>
        <v/>
      </c>
      <c r="W112" s="93" t="str">
        <f t="shared" si="27"/>
        <v/>
      </c>
      <c r="X112" s="33"/>
      <c r="Y112" s="33"/>
      <c r="Z112" s="33"/>
      <c r="AA112" s="33"/>
      <c r="AB112" s="33"/>
      <c r="AC112" s="33"/>
      <c r="AD112" s="144"/>
      <c r="AF112" s="6" t="str">
        <f t="shared" si="19"/>
        <v/>
      </c>
      <c r="AG112" s="37" t="str">
        <f t="shared" si="28"/>
        <v/>
      </c>
      <c r="AH112" s="54" t="str">
        <f t="shared" si="29"/>
        <v/>
      </c>
      <c r="AI112" s="33"/>
      <c r="AJ112" s="33"/>
      <c r="AK112" s="33"/>
      <c r="AL112" s="33"/>
      <c r="AM112" s="33"/>
      <c r="AN112" s="33"/>
      <c r="AO112" s="144"/>
      <c r="AQ112" s="37" t="str">
        <f t="shared" si="22"/>
        <v/>
      </c>
      <c r="AR112" s="101" t="str">
        <f>IF(Calculations!FC112&lt;&gt;"",NORMSINV(Calculations!FC112),"")</f>
        <v/>
      </c>
      <c r="AS112" s="93" t="str">
        <f t="shared" si="30"/>
        <v/>
      </c>
      <c r="AU112" s="33"/>
      <c r="AV112" s="33"/>
      <c r="AW112" s="33"/>
      <c r="AX112" s="33"/>
      <c r="AY112" s="33"/>
      <c r="AZ112" s="144"/>
      <c r="BB112" s="33"/>
      <c r="BC112" s="33"/>
      <c r="BD112" s="144"/>
    </row>
    <row r="113" spans="4:56" x14ac:dyDescent="0.2">
      <c r="D113" s="75" t="str">
        <f t="shared" si="17"/>
        <v/>
      </c>
      <c r="E113" s="6" t="str">
        <f t="shared" si="24"/>
        <v/>
      </c>
      <c r="F113" s="54" t="str">
        <f t="shared" si="25"/>
        <v/>
      </c>
      <c r="M113" s="144"/>
      <c r="O113" s="33"/>
      <c r="P113" s="33"/>
      <c r="Q113" s="33"/>
      <c r="S113" s="33"/>
      <c r="T113" s="144"/>
      <c r="V113" s="6" t="str">
        <f t="shared" si="26"/>
        <v/>
      </c>
      <c r="W113" s="93" t="str">
        <f t="shared" si="27"/>
        <v/>
      </c>
      <c r="X113" s="33"/>
      <c r="Y113" s="33"/>
      <c r="Z113" s="33"/>
      <c r="AA113" s="33"/>
      <c r="AB113" s="33"/>
      <c r="AC113" s="33"/>
      <c r="AD113" s="144"/>
      <c r="AF113" s="6" t="str">
        <f t="shared" si="19"/>
        <v/>
      </c>
      <c r="AG113" s="37" t="str">
        <f t="shared" si="28"/>
        <v/>
      </c>
      <c r="AH113" s="54" t="str">
        <f t="shared" si="29"/>
        <v/>
      </c>
      <c r="AI113" s="33"/>
      <c r="AJ113" s="33"/>
      <c r="AK113" s="33"/>
      <c r="AL113" s="33"/>
      <c r="AM113" s="33"/>
      <c r="AN113" s="33"/>
      <c r="AO113" s="144"/>
      <c r="AQ113" s="37" t="str">
        <f t="shared" si="22"/>
        <v/>
      </c>
      <c r="AR113" s="101" t="str">
        <f>IF(Calculations!FC113&lt;&gt;"",NORMSINV(Calculations!FC113),"")</f>
        <v/>
      </c>
      <c r="AS113" s="93" t="str">
        <f t="shared" si="30"/>
        <v/>
      </c>
      <c r="AU113" s="33"/>
      <c r="AV113" s="33"/>
      <c r="AW113" s="33"/>
      <c r="AX113" s="33"/>
      <c r="AY113" s="33"/>
      <c r="AZ113" s="144"/>
      <c r="BB113" s="33"/>
      <c r="BC113" s="33"/>
      <c r="BD113" s="144"/>
    </row>
    <row r="114" spans="4:56" x14ac:dyDescent="0.2">
      <c r="D114" s="75" t="str">
        <f t="shared" si="17"/>
        <v/>
      </c>
      <c r="E114" s="6" t="str">
        <f t="shared" si="24"/>
        <v/>
      </c>
      <c r="F114" s="54" t="str">
        <f t="shared" si="25"/>
        <v/>
      </c>
      <c r="M114" s="144"/>
      <c r="O114" s="33"/>
      <c r="P114" s="33"/>
      <c r="Q114" s="33"/>
      <c r="S114" s="33"/>
      <c r="T114" s="144"/>
      <c r="V114" s="6" t="str">
        <f t="shared" si="26"/>
        <v/>
      </c>
      <c r="W114" s="93" t="str">
        <f t="shared" si="27"/>
        <v/>
      </c>
      <c r="X114" s="33"/>
      <c r="Y114" s="33"/>
      <c r="Z114" s="33"/>
      <c r="AA114" s="33"/>
      <c r="AB114" s="33"/>
      <c r="AC114" s="33"/>
      <c r="AD114" s="144"/>
      <c r="AF114" s="6" t="str">
        <f t="shared" si="19"/>
        <v/>
      </c>
      <c r="AG114" s="37" t="str">
        <f t="shared" si="28"/>
        <v/>
      </c>
      <c r="AH114" s="54" t="str">
        <f t="shared" si="29"/>
        <v/>
      </c>
      <c r="AI114" s="33"/>
      <c r="AJ114" s="33"/>
      <c r="AK114" s="33"/>
      <c r="AL114" s="33"/>
      <c r="AM114" s="33"/>
      <c r="AN114" s="33"/>
      <c r="AO114" s="144"/>
      <c r="AQ114" s="37" t="str">
        <f t="shared" si="22"/>
        <v/>
      </c>
      <c r="AR114" s="101" t="str">
        <f>IF(Calculations!FC114&lt;&gt;"",NORMSINV(Calculations!FC114),"")</f>
        <v/>
      </c>
      <c r="AS114" s="93" t="str">
        <f t="shared" si="30"/>
        <v/>
      </c>
      <c r="AU114" s="33"/>
      <c r="AV114" s="33"/>
      <c r="AW114" s="33"/>
      <c r="AX114" s="33"/>
      <c r="AY114" s="33"/>
      <c r="AZ114" s="144"/>
      <c r="BB114" s="33"/>
      <c r="BC114" s="33"/>
      <c r="BD114" s="144"/>
    </row>
    <row r="115" spans="4:56" x14ac:dyDescent="0.2">
      <c r="D115" s="75" t="str">
        <f t="shared" si="17"/>
        <v/>
      </c>
      <c r="E115" s="6" t="str">
        <f t="shared" si="24"/>
        <v/>
      </c>
      <c r="F115" s="54" t="str">
        <f t="shared" si="25"/>
        <v/>
      </c>
      <c r="M115" s="144"/>
      <c r="O115" s="33"/>
      <c r="P115" s="33"/>
      <c r="Q115" s="33"/>
      <c r="S115" s="33"/>
      <c r="T115" s="144"/>
      <c r="V115" s="6" t="str">
        <f t="shared" si="26"/>
        <v/>
      </c>
      <c r="W115" s="93" t="str">
        <f t="shared" si="27"/>
        <v/>
      </c>
      <c r="X115" s="33"/>
      <c r="Y115" s="33"/>
      <c r="Z115" s="33"/>
      <c r="AA115" s="33"/>
      <c r="AB115" s="33"/>
      <c r="AC115" s="33"/>
      <c r="AD115" s="144"/>
      <c r="AF115" s="6" t="str">
        <f t="shared" si="19"/>
        <v/>
      </c>
      <c r="AG115" s="37" t="str">
        <f t="shared" si="28"/>
        <v/>
      </c>
      <c r="AH115" s="54" t="str">
        <f t="shared" si="29"/>
        <v/>
      </c>
      <c r="AI115" s="33"/>
      <c r="AJ115" s="33"/>
      <c r="AK115" s="33"/>
      <c r="AL115" s="33"/>
      <c r="AM115" s="33"/>
      <c r="AN115" s="33"/>
      <c r="AO115" s="144"/>
      <c r="AQ115" s="37" t="str">
        <f t="shared" si="22"/>
        <v/>
      </c>
      <c r="AR115" s="101" t="str">
        <f>IF(Calculations!FC115&lt;&gt;"",NORMSINV(Calculations!FC115),"")</f>
        <v/>
      </c>
      <c r="AS115" s="93" t="str">
        <f t="shared" si="30"/>
        <v/>
      </c>
      <c r="AU115" s="33"/>
      <c r="AV115" s="33"/>
      <c r="AW115" s="33"/>
      <c r="AX115" s="33"/>
      <c r="AY115" s="33"/>
      <c r="AZ115" s="144"/>
      <c r="BB115" s="33"/>
      <c r="BC115" s="33"/>
      <c r="BD115" s="144"/>
    </row>
    <row r="116" spans="4:56" x14ac:dyDescent="0.2">
      <c r="D116" s="75" t="str">
        <f t="shared" si="17"/>
        <v/>
      </c>
      <c r="E116" s="6" t="str">
        <f t="shared" si="24"/>
        <v/>
      </c>
      <c r="F116" s="54" t="str">
        <f t="shared" si="25"/>
        <v/>
      </c>
      <c r="M116" s="144"/>
      <c r="O116" s="33"/>
      <c r="P116" s="33"/>
      <c r="Q116" s="33"/>
      <c r="S116" s="33"/>
      <c r="T116" s="144"/>
      <c r="V116" s="6" t="str">
        <f t="shared" si="26"/>
        <v/>
      </c>
      <c r="W116" s="93" t="str">
        <f t="shared" si="27"/>
        <v/>
      </c>
      <c r="X116" s="33"/>
      <c r="Y116" s="33"/>
      <c r="Z116" s="33"/>
      <c r="AA116" s="33"/>
      <c r="AB116" s="33"/>
      <c r="AC116" s="33"/>
      <c r="AD116" s="144"/>
      <c r="AF116" s="6" t="str">
        <f t="shared" si="19"/>
        <v/>
      </c>
      <c r="AG116" s="37" t="str">
        <f t="shared" si="28"/>
        <v/>
      </c>
      <c r="AH116" s="54" t="str">
        <f t="shared" si="29"/>
        <v/>
      </c>
      <c r="AI116" s="33"/>
      <c r="AJ116" s="33"/>
      <c r="AK116" s="33"/>
      <c r="AL116" s="33"/>
      <c r="AM116" s="33"/>
      <c r="AN116" s="33"/>
      <c r="AO116" s="144"/>
      <c r="AQ116" s="37" t="str">
        <f t="shared" si="22"/>
        <v/>
      </c>
      <c r="AR116" s="101" t="str">
        <f>IF(Calculations!FC116&lt;&gt;"",NORMSINV(Calculations!FC116),"")</f>
        <v/>
      </c>
      <c r="AS116" s="93" t="str">
        <f t="shared" si="30"/>
        <v/>
      </c>
      <c r="AU116" s="33"/>
      <c r="AV116" s="33"/>
      <c r="AW116" s="33"/>
      <c r="AX116" s="33"/>
      <c r="AY116" s="33"/>
      <c r="AZ116" s="144"/>
      <c r="BB116" s="33"/>
      <c r="BC116" s="33"/>
      <c r="BD116" s="144"/>
    </row>
    <row r="117" spans="4:56" x14ac:dyDescent="0.2">
      <c r="D117" s="75" t="str">
        <f t="shared" si="17"/>
        <v/>
      </c>
      <c r="E117" s="6" t="str">
        <f t="shared" si="24"/>
        <v/>
      </c>
      <c r="F117" s="54" t="str">
        <f t="shared" si="25"/>
        <v/>
      </c>
      <c r="M117" s="144"/>
      <c r="O117" s="33"/>
      <c r="P117" s="33"/>
      <c r="Q117" s="33"/>
      <c r="S117" s="33"/>
      <c r="T117" s="144"/>
      <c r="V117" s="6" t="str">
        <f t="shared" si="26"/>
        <v/>
      </c>
      <c r="W117" s="93" t="str">
        <f t="shared" si="27"/>
        <v/>
      </c>
      <c r="X117" s="33"/>
      <c r="Y117" s="33"/>
      <c r="Z117" s="33"/>
      <c r="AA117" s="33"/>
      <c r="AB117" s="33"/>
      <c r="AC117" s="33"/>
      <c r="AD117" s="144"/>
      <c r="AF117" s="6" t="str">
        <f t="shared" si="19"/>
        <v/>
      </c>
      <c r="AG117" s="37" t="str">
        <f t="shared" si="28"/>
        <v/>
      </c>
      <c r="AH117" s="54" t="str">
        <f t="shared" si="29"/>
        <v/>
      </c>
      <c r="AI117" s="33"/>
      <c r="AJ117" s="33"/>
      <c r="AK117" s="33"/>
      <c r="AL117" s="33"/>
      <c r="AM117" s="33"/>
      <c r="AN117" s="33"/>
      <c r="AO117" s="144"/>
      <c r="AQ117" s="37" t="str">
        <f t="shared" si="22"/>
        <v/>
      </c>
      <c r="AR117" s="101" t="str">
        <f>IF(Calculations!FC117&lt;&gt;"",NORMSINV(Calculations!FC117),"")</f>
        <v/>
      </c>
      <c r="AS117" s="93" t="str">
        <f t="shared" si="30"/>
        <v/>
      </c>
      <c r="AU117" s="33"/>
      <c r="AV117" s="33"/>
      <c r="AW117" s="33"/>
      <c r="AX117" s="33"/>
      <c r="AY117" s="33"/>
      <c r="AZ117" s="144"/>
      <c r="BB117" s="33"/>
      <c r="BC117" s="33"/>
      <c r="BD117" s="144"/>
    </row>
    <row r="118" spans="4:56" x14ac:dyDescent="0.2">
      <c r="D118" s="75" t="str">
        <f t="shared" si="17"/>
        <v/>
      </c>
      <c r="E118" s="6" t="str">
        <f t="shared" si="24"/>
        <v/>
      </c>
      <c r="F118" s="54" t="str">
        <f t="shared" si="25"/>
        <v/>
      </c>
      <c r="M118" s="144"/>
      <c r="O118" s="33"/>
      <c r="P118" s="33"/>
      <c r="Q118" s="33"/>
      <c r="S118" s="33"/>
      <c r="T118" s="144"/>
      <c r="V118" s="6" t="str">
        <f t="shared" si="26"/>
        <v/>
      </c>
      <c r="W118" s="93" t="str">
        <f t="shared" si="27"/>
        <v/>
      </c>
      <c r="X118" s="33"/>
      <c r="Y118" s="33"/>
      <c r="Z118" s="33"/>
      <c r="AA118" s="33"/>
      <c r="AB118" s="33"/>
      <c r="AC118" s="33"/>
      <c r="AD118" s="144"/>
      <c r="AF118" s="6" t="str">
        <f t="shared" si="19"/>
        <v/>
      </c>
      <c r="AG118" s="37" t="str">
        <f t="shared" si="28"/>
        <v/>
      </c>
      <c r="AH118" s="54" t="str">
        <f t="shared" si="29"/>
        <v/>
      </c>
      <c r="AI118" s="33"/>
      <c r="AJ118" s="33"/>
      <c r="AK118" s="33"/>
      <c r="AL118" s="33"/>
      <c r="AM118" s="33"/>
      <c r="AN118" s="33"/>
      <c r="AO118" s="144"/>
      <c r="AQ118" s="37" t="str">
        <f t="shared" si="22"/>
        <v/>
      </c>
      <c r="AR118" s="101" t="str">
        <f>IF(Calculations!FC118&lt;&gt;"",NORMSINV(Calculations!FC118),"")</f>
        <v/>
      </c>
      <c r="AS118" s="93" t="str">
        <f t="shared" si="30"/>
        <v/>
      </c>
      <c r="AU118" s="33"/>
      <c r="AV118" s="33"/>
      <c r="AW118" s="33"/>
      <c r="AX118" s="33"/>
      <c r="AY118" s="33"/>
      <c r="AZ118" s="144"/>
      <c r="BB118" s="33"/>
      <c r="BC118" s="33"/>
      <c r="BD118" s="144"/>
    </row>
    <row r="119" spans="4:56" x14ac:dyDescent="0.2">
      <c r="D119" s="75" t="str">
        <f t="shared" si="17"/>
        <v/>
      </c>
      <c r="E119" s="6" t="str">
        <f t="shared" si="24"/>
        <v/>
      </c>
      <c r="F119" s="54" t="str">
        <f t="shared" si="25"/>
        <v/>
      </c>
      <c r="M119" s="144"/>
      <c r="O119" s="33"/>
      <c r="P119" s="33"/>
      <c r="Q119" s="33"/>
      <c r="S119" s="33"/>
      <c r="T119" s="144"/>
      <c r="V119" s="6" t="str">
        <f t="shared" si="26"/>
        <v/>
      </c>
      <c r="W119" s="93" t="str">
        <f t="shared" si="27"/>
        <v/>
      </c>
      <c r="X119" s="33"/>
      <c r="Y119" s="33"/>
      <c r="Z119" s="33"/>
      <c r="AA119" s="33"/>
      <c r="AB119" s="33"/>
      <c r="AC119" s="33"/>
      <c r="AD119" s="144"/>
      <c r="AF119" s="6" t="str">
        <f t="shared" si="19"/>
        <v/>
      </c>
      <c r="AG119" s="37" t="str">
        <f t="shared" si="28"/>
        <v/>
      </c>
      <c r="AH119" s="54" t="str">
        <f t="shared" si="29"/>
        <v/>
      </c>
      <c r="AI119" s="33"/>
      <c r="AJ119" s="33"/>
      <c r="AK119" s="33"/>
      <c r="AL119" s="33"/>
      <c r="AM119" s="33"/>
      <c r="AN119" s="33"/>
      <c r="AO119" s="144"/>
      <c r="AQ119" s="37" t="str">
        <f t="shared" si="22"/>
        <v/>
      </c>
      <c r="AR119" s="101" t="str">
        <f>IF(Calculations!FC119&lt;&gt;"",NORMSINV(Calculations!FC119),"")</f>
        <v/>
      </c>
      <c r="AS119" s="93" t="str">
        <f t="shared" si="30"/>
        <v/>
      </c>
      <c r="AU119" s="33"/>
      <c r="AV119" s="33"/>
      <c r="AW119" s="33"/>
      <c r="AX119" s="33"/>
      <c r="AY119" s="33"/>
      <c r="AZ119" s="144"/>
      <c r="BB119" s="33"/>
      <c r="BC119" s="33"/>
      <c r="BD119" s="144"/>
    </row>
    <row r="120" spans="4:56" x14ac:dyDescent="0.2">
      <c r="D120" s="75" t="str">
        <f t="shared" si="17"/>
        <v/>
      </c>
      <c r="E120" s="6" t="str">
        <f t="shared" si="24"/>
        <v/>
      </c>
      <c r="F120" s="54" t="str">
        <f t="shared" si="25"/>
        <v/>
      </c>
      <c r="M120" s="144"/>
      <c r="O120" s="33"/>
      <c r="P120" s="33"/>
      <c r="Q120" s="33"/>
      <c r="S120" s="33"/>
      <c r="T120" s="144"/>
      <c r="V120" s="6" t="str">
        <f t="shared" si="26"/>
        <v/>
      </c>
      <c r="W120" s="93" t="str">
        <f t="shared" si="27"/>
        <v/>
      </c>
      <c r="X120" s="33"/>
      <c r="Y120" s="33"/>
      <c r="Z120" s="33"/>
      <c r="AA120" s="33"/>
      <c r="AB120" s="33"/>
      <c r="AC120" s="33"/>
      <c r="AD120" s="144"/>
      <c r="AF120" s="6" t="str">
        <f t="shared" si="19"/>
        <v/>
      </c>
      <c r="AG120" s="37" t="str">
        <f t="shared" si="28"/>
        <v/>
      </c>
      <c r="AH120" s="54" t="str">
        <f t="shared" si="29"/>
        <v/>
      </c>
      <c r="AI120" s="33"/>
      <c r="AJ120" s="33"/>
      <c r="AK120" s="33"/>
      <c r="AL120" s="33"/>
      <c r="AM120" s="33"/>
      <c r="AN120" s="33"/>
      <c r="AO120" s="144"/>
      <c r="AQ120" s="37" t="str">
        <f t="shared" si="22"/>
        <v/>
      </c>
      <c r="AR120" s="101" t="str">
        <f>IF(Calculations!FC120&lt;&gt;"",NORMSINV(Calculations!FC120),"")</f>
        <v/>
      </c>
      <c r="AS120" s="93" t="str">
        <f t="shared" si="30"/>
        <v/>
      </c>
      <c r="AU120" s="33"/>
      <c r="AV120" s="33"/>
      <c r="AW120" s="33"/>
      <c r="AX120" s="33"/>
      <c r="AY120" s="33"/>
      <c r="AZ120" s="144"/>
      <c r="BB120" s="33"/>
      <c r="BC120" s="33"/>
      <c r="BD120" s="144"/>
    </row>
    <row r="121" spans="4:56" x14ac:dyDescent="0.2">
      <c r="D121" s="75" t="str">
        <f t="shared" si="17"/>
        <v/>
      </c>
      <c r="E121" s="6" t="str">
        <f t="shared" si="24"/>
        <v/>
      </c>
      <c r="F121" s="54" t="str">
        <f t="shared" si="25"/>
        <v/>
      </c>
      <c r="M121" s="144"/>
      <c r="O121" s="33"/>
      <c r="P121" s="33"/>
      <c r="Q121" s="33"/>
      <c r="S121" s="33"/>
      <c r="T121" s="144"/>
      <c r="V121" s="6" t="str">
        <f t="shared" si="26"/>
        <v/>
      </c>
      <c r="W121" s="93" t="str">
        <f t="shared" si="27"/>
        <v/>
      </c>
      <c r="X121" s="33"/>
      <c r="Y121" s="33"/>
      <c r="Z121" s="33"/>
      <c r="AA121" s="33"/>
      <c r="AB121" s="33"/>
      <c r="AC121" s="33"/>
      <c r="AD121" s="144"/>
      <c r="AF121" s="6" t="str">
        <f t="shared" si="19"/>
        <v/>
      </c>
      <c r="AG121" s="37" t="str">
        <f t="shared" si="28"/>
        <v/>
      </c>
      <c r="AH121" s="54" t="str">
        <f t="shared" si="29"/>
        <v/>
      </c>
      <c r="AI121" s="33"/>
      <c r="AJ121" s="33"/>
      <c r="AK121" s="33"/>
      <c r="AL121" s="33"/>
      <c r="AM121" s="33"/>
      <c r="AN121" s="33"/>
      <c r="AO121" s="144"/>
      <c r="AQ121" s="37" t="str">
        <f t="shared" si="22"/>
        <v/>
      </c>
      <c r="AR121" s="101" t="str">
        <f>IF(Calculations!FC121&lt;&gt;"",NORMSINV(Calculations!FC121),"")</f>
        <v/>
      </c>
      <c r="AS121" s="93" t="str">
        <f t="shared" si="30"/>
        <v/>
      </c>
      <c r="AU121" s="33"/>
      <c r="AV121" s="33"/>
      <c r="AW121" s="33"/>
      <c r="AX121" s="33"/>
      <c r="AY121" s="33"/>
      <c r="AZ121" s="144"/>
      <c r="BB121" s="33"/>
      <c r="BC121" s="33"/>
      <c r="BD121" s="144"/>
    </row>
    <row r="122" spans="4:56" x14ac:dyDescent="0.2">
      <c r="D122" s="75" t="str">
        <f t="shared" si="17"/>
        <v/>
      </c>
      <c r="E122" s="6" t="str">
        <f t="shared" si="24"/>
        <v/>
      </c>
      <c r="F122" s="54" t="str">
        <f t="shared" si="25"/>
        <v/>
      </c>
      <c r="M122" s="144"/>
      <c r="O122" s="33"/>
      <c r="P122" s="33"/>
      <c r="Q122" s="33"/>
      <c r="S122" s="33"/>
      <c r="T122" s="144"/>
      <c r="V122" s="6" t="str">
        <f t="shared" si="26"/>
        <v/>
      </c>
      <c r="W122" s="93" t="str">
        <f t="shared" si="27"/>
        <v/>
      </c>
      <c r="X122" s="33"/>
      <c r="Y122" s="33"/>
      <c r="Z122" s="33"/>
      <c r="AA122" s="33"/>
      <c r="AB122" s="33"/>
      <c r="AC122" s="33"/>
      <c r="AD122" s="144"/>
      <c r="AF122" s="6" t="str">
        <f t="shared" si="19"/>
        <v/>
      </c>
      <c r="AG122" s="37" t="str">
        <f t="shared" si="28"/>
        <v/>
      </c>
      <c r="AH122" s="54" t="str">
        <f t="shared" si="29"/>
        <v/>
      </c>
      <c r="AI122" s="33"/>
      <c r="AJ122" s="33"/>
      <c r="AK122" s="33"/>
      <c r="AL122" s="33"/>
      <c r="AM122" s="33"/>
      <c r="AN122" s="33"/>
      <c r="AO122" s="144"/>
      <c r="AQ122" s="37" t="str">
        <f t="shared" si="22"/>
        <v/>
      </c>
      <c r="AR122" s="101" t="str">
        <f>IF(Calculations!FC122&lt;&gt;"",NORMSINV(Calculations!FC122),"")</f>
        <v/>
      </c>
      <c r="AS122" s="93" t="str">
        <f t="shared" si="30"/>
        <v/>
      </c>
      <c r="AU122" s="33"/>
      <c r="AV122" s="33"/>
      <c r="AW122" s="33"/>
      <c r="AX122" s="33"/>
      <c r="AY122" s="33"/>
      <c r="AZ122" s="144"/>
      <c r="BB122" s="33"/>
      <c r="BC122" s="33"/>
      <c r="BD122" s="144"/>
    </row>
    <row r="123" spans="4:56" x14ac:dyDescent="0.2">
      <c r="D123" s="75" t="str">
        <f t="shared" si="17"/>
        <v/>
      </c>
      <c r="E123" s="6" t="str">
        <f t="shared" si="24"/>
        <v/>
      </c>
      <c r="F123" s="54" t="str">
        <f t="shared" si="25"/>
        <v/>
      </c>
      <c r="M123" s="144"/>
      <c r="O123" s="33"/>
      <c r="P123" s="33"/>
      <c r="Q123" s="33"/>
      <c r="S123" s="33"/>
      <c r="T123" s="144"/>
      <c r="V123" s="6" t="str">
        <f t="shared" si="26"/>
        <v/>
      </c>
      <c r="W123" s="93" t="str">
        <f t="shared" si="27"/>
        <v/>
      </c>
      <c r="X123" s="33"/>
      <c r="Y123" s="33"/>
      <c r="Z123" s="33"/>
      <c r="AA123" s="33"/>
      <c r="AB123" s="33"/>
      <c r="AC123" s="33"/>
      <c r="AD123" s="144"/>
      <c r="AF123" s="6" t="str">
        <f t="shared" si="19"/>
        <v/>
      </c>
      <c r="AG123" s="37" t="str">
        <f t="shared" si="28"/>
        <v/>
      </c>
      <c r="AH123" s="54" t="str">
        <f t="shared" si="29"/>
        <v/>
      </c>
      <c r="AI123" s="33"/>
      <c r="AJ123" s="33"/>
      <c r="AK123" s="33"/>
      <c r="AL123" s="33"/>
      <c r="AM123" s="33"/>
      <c r="AN123" s="33"/>
      <c r="AO123" s="144"/>
      <c r="AQ123" s="37" t="str">
        <f t="shared" si="22"/>
        <v/>
      </c>
      <c r="AR123" s="101" t="str">
        <f>IF(Calculations!FC123&lt;&gt;"",NORMSINV(Calculations!FC123),"")</f>
        <v/>
      </c>
      <c r="AS123" s="93" t="str">
        <f t="shared" si="30"/>
        <v/>
      </c>
      <c r="AU123" s="33"/>
      <c r="AV123" s="33"/>
      <c r="AW123" s="33"/>
      <c r="AX123" s="33"/>
      <c r="AY123" s="33"/>
      <c r="AZ123" s="144"/>
      <c r="BB123" s="33"/>
      <c r="BC123" s="33"/>
      <c r="BD123" s="144"/>
    </row>
    <row r="124" spans="4:56" x14ac:dyDescent="0.2">
      <c r="D124" s="75" t="str">
        <f t="shared" si="17"/>
        <v/>
      </c>
      <c r="E124" s="6" t="str">
        <f t="shared" si="24"/>
        <v/>
      </c>
      <c r="F124" s="54" t="str">
        <f t="shared" si="25"/>
        <v/>
      </c>
      <c r="M124" s="144"/>
      <c r="O124" s="33"/>
      <c r="P124" s="33"/>
      <c r="Q124" s="33"/>
      <c r="S124" s="33"/>
      <c r="T124" s="144"/>
      <c r="V124" s="6" t="str">
        <f t="shared" si="26"/>
        <v/>
      </c>
      <c r="W124" s="93" t="str">
        <f t="shared" si="27"/>
        <v/>
      </c>
      <c r="X124" s="33"/>
      <c r="Y124" s="33"/>
      <c r="Z124" s="33"/>
      <c r="AA124" s="33"/>
      <c r="AB124" s="33"/>
      <c r="AC124" s="33"/>
      <c r="AD124" s="144"/>
      <c r="AF124" s="6" t="str">
        <f t="shared" si="19"/>
        <v/>
      </c>
      <c r="AG124" s="37" t="str">
        <f t="shared" si="28"/>
        <v/>
      </c>
      <c r="AH124" s="54" t="str">
        <f t="shared" si="29"/>
        <v/>
      </c>
      <c r="AI124" s="33"/>
      <c r="AJ124" s="33"/>
      <c r="AK124" s="33"/>
      <c r="AL124" s="33"/>
      <c r="AM124" s="33"/>
      <c r="AN124" s="33"/>
      <c r="AO124" s="144"/>
      <c r="AQ124" s="37" t="str">
        <f t="shared" si="22"/>
        <v/>
      </c>
      <c r="AR124" s="101" t="str">
        <f>IF(Calculations!FC124&lt;&gt;"",NORMSINV(Calculations!FC124),"")</f>
        <v/>
      </c>
      <c r="AS124" s="93" t="str">
        <f t="shared" si="30"/>
        <v/>
      </c>
      <c r="AU124" s="33"/>
      <c r="AV124" s="33"/>
      <c r="AW124" s="33"/>
      <c r="AX124" s="33"/>
      <c r="AY124" s="33"/>
      <c r="AZ124" s="144"/>
      <c r="BB124" s="33"/>
      <c r="BC124" s="33"/>
      <c r="BD124" s="144"/>
    </row>
    <row r="125" spans="4:56" x14ac:dyDescent="0.2">
      <c r="D125" s="75" t="str">
        <f t="shared" si="17"/>
        <v/>
      </c>
      <c r="E125" s="6" t="str">
        <f t="shared" si="24"/>
        <v/>
      </c>
      <c r="F125" s="54" t="str">
        <f t="shared" si="25"/>
        <v/>
      </c>
      <c r="M125" s="144"/>
      <c r="O125" s="33"/>
      <c r="P125" s="33"/>
      <c r="Q125" s="33"/>
      <c r="S125" s="33"/>
      <c r="T125" s="144"/>
      <c r="V125" s="6" t="str">
        <f t="shared" si="26"/>
        <v/>
      </c>
      <c r="W125" s="93" t="str">
        <f t="shared" si="27"/>
        <v/>
      </c>
      <c r="X125" s="33"/>
      <c r="Y125" s="33"/>
      <c r="Z125" s="33"/>
      <c r="AA125" s="33"/>
      <c r="AB125" s="33"/>
      <c r="AC125" s="33"/>
      <c r="AD125" s="144"/>
      <c r="AF125" s="6" t="str">
        <f t="shared" si="19"/>
        <v/>
      </c>
      <c r="AG125" s="37" t="str">
        <f t="shared" si="28"/>
        <v/>
      </c>
      <c r="AH125" s="54" t="str">
        <f t="shared" si="29"/>
        <v/>
      </c>
      <c r="AI125" s="33"/>
      <c r="AJ125" s="33"/>
      <c r="AK125" s="33"/>
      <c r="AL125" s="33"/>
      <c r="AM125" s="33"/>
      <c r="AN125" s="33"/>
      <c r="AO125" s="144"/>
      <c r="AQ125" s="37" t="str">
        <f t="shared" si="22"/>
        <v/>
      </c>
      <c r="AR125" s="101" t="str">
        <f>IF(Calculations!FC125&lt;&gt;"",NORMSINV(Calculations!FC125),"")</f>
        <v/>
      </c>
      <c r="AS125" s="93" t="str">
        <f t="shared" si="30"/>
        <v/>
      </c>
      <c r="AU125" s="33"/>
      <c r="AV125" s="33"/>
      <c r="AW125" s="33"/>
      <c r="AX125" s="33"/>
      <c r="AY125" s="33"/>
      <c r="AZ125" s="144"/>
      <c r="BB125" s="33"/>
      <c r="BC125" s="33"/>
      <c r="BD125" s="144"/>
    </row>
    <row r="126" spans="4:56" x14ac:dyDescent="0.2">
      <c r="D126" s="75" t="str">
        <f t="shared" si="17"/>
        <v/>
      </c>
      <c r="E126" s="6" t="str">
        <f t="shared" si="24"/>
        <v/>
      </c>
      <c r="F126" s="54" t="str">
        <f t="shared" si="25"/>
        <v/>
      </c>
      <c r="M126" s="144"/>
      <c r="O126" s="33"/>
      <c r="P126" s="33"/>
      <c r="Q126" s="33"/>
      <c r="S126" s="33"/>
      <c r="T126" s="144"/>
      <c r="V126" s="6" t="str">
        <f t="shared" si="26"/>
        <v/>
      </c>
      <c r="W126" s="93" t="str">
        <f t="shared" si="27"/>
        <v/>
      </c>
      <c r="X126" s="33"/>
      <c r="Y126" s="33"/>
      <c r="Z126" s="33"/>
      <c r="AA126" s="33"/>
      <c r="AB126" s="33"/>
      <c r="AC126" s="33"/>
      <c r="AD126" s="144"/>
      <c r="AF126" s="6" t="str">
        <f t="shared" si="19"/>
        <v/>
      </c>
      <c r="AG126" s="37" t="str">
        <f t="shared" si="28"/>
        <v/>
      </c>
      <c r="AH126" s="54" t="str">
        <f t="shared" si="29"/>
        <v/>
      </c>
      <c r="AI126" s="33"/>
      <c r="AJ126" s="33"/>
      <c r="AK126" s="33"/>
      <c r="AL126" s="33"/>
      <c r="AM126" s="33"/>
      <c r="AN126" s="33"/>
      <c r="AO126" s="144"/>
      <c r="AQ126" s="37" t="str">
        <f t="shared" si="22"/>
        <v/>
      </c>
      <c r="AR126" s="101" t="str">
        <f>IF(Calculations!FC126&lt;&gt;"",NORMSINV(Calculations!FC126),"")</f>
        <v/>
      </c>
      <c r="AS126" s="93" t="str">
        <f t="shared" si="30"/>
        <v/>
      </c>
      <c r="AU126" s="33"/>
      <c r="AV126" s="33"/>
      <c r="AW126" s="33"/>
      <c r="AX126" s="33"/>
      <c r="AY126" s="33"/>
      <c r="AZ126" s="144"/>
      <c r="BB126" s="33"/>
      <c r="BC126" s="33"/>
      <c r="BD126" s="144"/>
    </row>
    <row r="127" spans="4:56" x14ac:dyDescent="0.2">
      <c r="D127" s="75" t="str">
        <f t="shared" si="17"/>
        <v/>
      </c>
      <c r="E127" s="6" t="str">
        <f t="shared" si="24"/>
        <v/>
      </c>
      <c r="F127" s="54" t="str">
        <f t="shared" si="25"/>
        <v/>
      </c>
      <c r="M127" s="144"/>
      <c r="O127" s="33"/>
      <c r="P127" s="33"/>
      <c r="Q127" s="33"/>
      <c r="S127" s="33"/>
      <c r="T127" s="144"/>
      <c r="V127" s="6" t="str">
        <f t="shared" si="26"/>
        <v/>
      </c>
      <c r="W127" s="93" t="str">
        <f t="shared" si="27"/>
        <v/>
      </c>
      <c r="X127" s="33"/>
      <c r="Y127" s="33"/>
      <c r="Z127" s="33"/>
      <c r="AA127" s="33"/>
      <c r="AB127" s="33"/>
      <c r="AC127" s="33"/>
      <c r="AD127" s="144"/>
      <c r="AF127" s="6" t="str">
        <f t="shared" si="19"/>
        <v/>
      </c>
      <c r="AG127" s="37" t="str">
        <f t="shared" si="28"/>
        <v/>
      </c>
      <c r="AH127" s="54" t="str">
        <f t="shared" si="29"/>
        <v/>
      </c>
      <c r="AI127" s="33"/>
      <c r="AJ127" s="33"/>
      <c r="AK127" s="33"/>
      <c r="AL127" s="33"/>
      <c r="AM127" s="33"/>
      <c r="AN127" s="33"/>
      <c r="AO127" s="144"/>
      <c r="AQ127" s="37" t="str">
        <f t="shared" si="22"/>
        <v/>
      </c>
      <c r="AR127" s="101" t="str">
        <f>IF(Calculations!FC127&lt;&gt;"",NORMSINV(Calculations!FC127),"")</f>
        <v/>
      </c>
      <c r="AS127" s="93" t="str">
        <f t="shared" si="30"/>
        <v/>
      </c>
      <c r="AU127" s="33"/>
      <c r="AV127" s="33"/>
      <c r="AW127" s="33"/>
      <c r="AX127" s="33"/>
      <c r="AY127" s="33"/>
      <c r="AZ127" s="144"/>
      <c r="BB127" s="33"/>
      <c r="BC127" s="33"/>
      <c r="BD127" s="144"/>
    </row>
    <row r="128" spans="4:56" x14ac:dyDescent="0.2">
      <c r="D128" s="75" t="str">
        <f t="shared" si="17"/>
        <v/>
      </c>
      <c r="E128" s="6" t="str">
        <f t="shared" si="24"/>
        <v/>
      </c>
      <c r="F128" s="54" t="str">
        <f t="shared" si="25"/>
        <v/>
      </c>
      <c r="M128" s="144"/>
      <c r="O128" s="33"/>
      <c r="P128" s="33"/>
      <c r="Q128" s="33"/>
      <c r="S128" s="33"/>
      <c r="T128" s="144"/>
      <c r="V128" s="6" t="str">
        <f t="shared" si="26"/>
        <v/>
      </c>
      <c r="W128" s="93" t="str">
        <f t="shared" si="27"/>
        <v/>
      </c>
      <c r="X128" s="33"/>
      <c r="Y128" s="33"/>
      <c r="Z128" s="33"/>
      <c r="AA128" s="33"/>
      <c r="AB128" s="33"/>
      <c r="AC128" s="33"/>
      <c r="AD128" s="144"/>
      <c r="AF128" s="6" t="str">
        <f t="shared" si="19"/>
        <v/>
      </c>
      <c r="AG128" s="37" t="str">
        <f t="shared" si="28"/>
        <v/>
      </c>
      <c r="AH128" s="54" t="str">
        <f t="shared" si="29"/>
        <v/>
      </c>
      <c r="AI128" s="33"/>
      <c r="AJ128" s="33"/>
      <c r="AK128" s="33"/>
      <c r="AL128" s="33"/>
      <c r="AM128" s="33"/>
      <c r="AN128" s="33"/>
      <c r="AO128" s="144"/>
      <c r="AQ128" s="37" t="str">
        <f t="shared" si="22"/>
        <v/>
      </c>
      <c r="AR128" s="101" t="str">
        <f>IF(Calculations!FC128&lt;&gt;"",NORMSINV(Calculations!FC128),"")</f>
        <v/>
      </c>
      <c r="AS128" s="93" t="str">
        <f t="shared" si="30"/>
        <v/>
      </c>
      <c r="AU128" s="33"/>
      <c r="AV128" s="33"/>
      <c r="AW128" s="33"/>
      <c r="AX128" s="33"/>
      <c r="AY128" s="33"/>
      <c r="AZ128" s="144"/>
      <c r="BB128" s="33"/>
      <c r="BC128" s="33"/>
      <c r="BD128" s="144"/>
    </row>
    <row r="129" spans="4:56" x14ac:dyDescent="0.2">
      <c r="D129" s="75" t="str">
        <f t="shared" si="17"/>
        <v/>
      </c>
      <c r="E129" s="6" t="str">
        <f t="shared" si="24"/>
        <v/>
      </c>
      <c r="F129" s="54" t="str">
        <f t="shared" si="25"/>
        <v/>
      </c>
      <c r="M129" s="144"/>
      <c r="O129" s="33"/>
      <c r="P129" s="33"/>
      <c r="Q129" s="33"/>
      <c r="S129" s="33"/>
      <c r="T129" s="144"/>
      <c r="V129" s="6" t="str">
        <f t="shared" si="26"/>
        <v/>
      </c>
      <c r="W129" s="93" t="str">
        <f t="shared" si="27"/>
        <v/>
      </c>
      <c r="X129" s="33"/>
      <c r="Y129" s="33"/>
      <c r="Z129" s="33"/>
      <c r="AA129" s="33"/>
      <c r="AB129" s="33"/>
      <c r="AC129" s="33"/>
      <c r="AD129" s="144"/>
      <c r="AF129" s="6" t="str">
        <f t="shared" si="19"/>
        <v/>
      </c>
      <c r="AG129" s="37" t="str">
        <f t="shared" si="28"/>
        <v/>
      </c>
      <c r="AH129" s="54" t="str">
        <f t="shared" si="29"/>
        <v/>
      </c>
      <c r="AI129" s="33"/>
      <c r="AJ129" s="33"/>
      <c r="AK129" s="33"/>
      <c r="AL129" s="33"/>
      <c r="AM129" s="33"/>
      <c r="AN129" s="33"/>
      <c r="AO129" s="144"/>
      <c r="AQ129" s="37" t="str">
        <f t="shared" si="22"/>
        <v/>
      </c>
      <c r="AR129" s="101" t="str">
        <f>IF(Calculations!FC129&lt;&gt;"",NORMSINV(Calculations!FC129),"")</f>
        <v/>
      </c>
      <c r="AS129" s="93" t="str">
        <f t="shared" si="30"/>
        <v/>
      </c>
      <c r="AU129" s="33"/>
      <c r="AV129" s="33"/>
      <c r="AW129" s="33"/>
      <c r="AX129" s="33"/>
      <c r="AY129" s="33"/>
      <c r="AZ129" s="144"/>
      <c r="BB129" s="33"/>
      <c r="BC129" s="33"/>
      <c r="BD129" s="144"/>
    </row>
    <row r="130" spans="4:56" x14ac:dyDescent="0.2">
      <c r="D130" s="75" t="str">
        <f t="shared" ref="D130:D193" si="31">IF(AND(Sufficient_data="Yes",Include_study?="Yes"),Study_name,"")</f>
        <v/>
      </c>
      <c r="E130" s="6" t="str">
        <f t="shared" si="24"/>
        <v/>
      </c>
      <c r="F130" s="54" t="str">
        <f t="shared" si="25"/>
        <v/>
      </c>
      <c r="M130" s="144"/>
      <c r="O130" s="33"/>
      <c r="P130" s="33"/>
      <c r="Q130" s="33"/>
      <c r="S130" s="33"/>
      <c r="T130" s="144"/>
      <c r="V130" s="6" t="str">
        <f t="shared" si="26"/>
        <v/>
      </c>
      <c r="W130" s="93" t="str">
        <f t="shared" ref="W130:W161" si="32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X130" s="33"/>
      <c r="Y130" s="33"/>
      <c r="Z130" s="33"/>
      <c r="AA130" s="33"/>
      <c r="AB130" s="33"/>
      <c r="AC130" s="33"/>
      <c r="AD130" s="144"/>
      <c r="AF130" s="6" t="str">
        <f t="shared" ref="AF130:AF193" si="33">IF(AND(Sufficient_data="Yes",Include_study?="Yes"),Study_name,"")</f>
        <v/>
      </c>
      <c r="AG130" s="37" t="str">
        <f t="shared" ref="AG130:AG161" si="34">IF(AND(Include_study?="Yes",Sufficient_data="Yes"),Inverse_standard_error,"")</f>
        <v/>
      </c>
      <c r="AH130" s="54" t="str">
        <f t="shared" ref="AH130:AH161" si="35">IF(AND(Include_study?="Yes",Sufficient_data="Yes"),Z_score,"")</f>
        <v/>
      </c>
      <c r="AI130" s="33"/>
      <c r="AJ130" s="33"/>
      <c r="AK130" s="33"/>
      <c r="AL130" s="33"/>
      <c r="AM130" s="33"/>
      <c r="AN130" s="33"/>
      <c r="AO130" s="144"/>
      <c r="AQ130" s="37" t="str">
        <f t="shared" ref="AQ130:AQ193" si="36">IF(AND(Sufficient_data="Yes",Include_study?="Yes"),Study_name,"")</f>
        <v/>
      </c>
      <c r="AR130" s="101" t="str">
        <f>IF(Calculations!FC130&lt;&gt;"",NORMSINV(Calculations!FC130),"")</f>
        <v/>
      </c>
      <c r="AS130" s="93" t="str">
        <f t="shared" ref="AS130:AS161" si="37">IF(AND(Include_study?="Yes",Sufficient_data="Yes"),IF(AX$33="Standardized residuals",Standardized_residual,Z_score),"")</f>
        <v/>
      </c>
      <c r="AU130" s="33"/>
      <c r="AV130" s="33"/>
      <c r="AW130" s="33"/>
      <c r="AX130" s="33"/>
      <c r="AY130" s="33"/>
      <c r="AZ130" s="144"/>
      <c r="BB130" s="33"/>
      <c r="BC130" s="33"/>
      <c r="BD130" s="144"/>
    </row>
    <row r="131" spans="4:56" x14ac:dyDescent="0.2">
      <c r="D131" s="75" t="str">
        <f t="shared" si="31"/>
        <v/>
      </c>
      <c r="E131" s="6" t="str">
        <f t="shared" si="24"/>
        <v/>
      </c>
      <c r="F131" s="54" t="str">
        <f t="shared" si="25"/>
        <v/>
      </c>
      <c r="M131" s="144"/>
      <c r="O131" s="33"/>
      <c r="P131" s="33"/>
      <c r="Q131" s="33"/>
      <c r="S131" s="33"/>
      <c r="T131" s="144"/>
      <c r="V131" s="6" t="str">
        <f t="shared" si="26"/>
        <v/>
      </c>
      <c r="W131" s="93" t="str">
        <f t="shared" si="32"/>
        <v/>
      </c>
      <c r="X131" s="33"/>
      <c r="Y131" s="33"/>
      <c r="Z131" s="33"/>
      <c r="AA131" s="33"/>
      <c r="AB131" s="33"/>
      <c r="AC131" s="33"/>
      <c r="AD131" s="144"/>
      <c r="AF131" s="6" t="str">
        <f t="shared" si="33"/>
        <v/>
      </c>
      <c r="AG131" s="37" t="str">
        <f t="shared" si="34"/>
        <v/>
      </c>
      <c r="AH131" s="54" t="str">
        <f t="shared" si="35"/>
        <v/>
      </c>
      <c r="AI131" s="33"/>
      <c r="AJ131" s="33"/>
      <c r="AK131" s="33"/>
      <c r="AL131" s="33"/>
      <c r="AM131" s="33"/>
      <c r="AN131" s="33"/>
      <c r="AO131" s="144"/>
      <c r="AQ131" s="37" t="str">
        <f t="shared" si="36"/>
        <v/>
      </c>
      <c r="AR131" s="101" t="str">
        <f>IF(Calculations!FC131&lt;&gt;"",NORMSINV(Calculations!FC131),"")</f>
        <v/>
      </c>
      <c r="AS131" s="93" t="str">
        <f t="shared" si="37"/>
        <v/>
      </c>
      <c r="AU131" s="33"/>
      <c r="AV131" s="33"/>
      <c r="AW131" s="33"/>
      <c r="AX131" s="33"/>
      <c r="AY131" s="33"/>
      <c r="AZ131" s="144"/>
      <c r="BB131" s="33"/>
      <c r="BC131" s="33"/>
      <c r="BD131" s="144"/>
    </row>
    <row r="132" spans="4:56" x14ac:dyDescent="0.2">
      <c r="D132" s="75" t="str">
        <f t="shared" si="31"/>
        <v/>
      </c>
      <c r="E132" s="6" t="str">
        <f t="shared" si="24"/>
        <v/>
      </c>
      <c r="F132" s="54" t="str">
        <f t="shared" si="25"/>
        <v/>
      </c>
      <c r="M132" s="144"/>
      <c r="O132" s="33"/>
      <c r="P132" s="33"/>
      <c r="Q132" s="33"/>
      <c r="S132" s="33"/>
      <c r="T132" s="144"/>
      <c r="V132" s="6" t="str">
        <f t="shared" si="26"/>
        <v/>
      </c>
      <c r="W132" s="93" t="str">
        <f t="shared" si="32"/>
        <v/>
      </c>
      <c r="X132" s="33"/>
      <c r="Y132" s="33"/>
      <c r="Z132" s="33"/>
      <c r="AA132" s="33"/>
      <c r="AB132" s="33"/>
      <c r="AC132" s="33"/>
      <c r="AD132" s="144"/>
      <c r="AF132" s="6" t="str">
        <f t="shared" si="33"/>
        <v/>
      </c>
      <c r="AG132" s="37" t="str">
        <f t="shared" si="34"/>
        <v/>
      </c>
      <c r="AH132" s="54" t="str">
        <f t="shared" si="35"/>
        <v/>
      </c>
      <c r="AI132" s="33"/>
      <c r="AJ132" s="33"/>
      <c r="AK132" s="33"/>
      <c r="AL132" s="33"/>
      <c r="AM132" s="33"/>
      <c r="AN132" s="33"/>
      <c r="AO132" s="144"/>
      <c r="AQ132" s="37" t="str">
        <f t="shared" si="36"/>
        <v/>
      </c>
      <c r="AR132" s="101" t="str">
        <f>IF(Calculations!FC132&lt;&gt;"",NORMSINV(Calculations!FC132),"")</f>
        <v/>
      </c>
      <c r="AS132" s="93" t="str">
        <f t="shared" si="37"/>
        <v/>
      </c>
      <c r="AU132" s="33"/>
      <c r="AV132" s="33"/>
      <c r="AW132" s="33"/>
      <c r="AX132" s="33"/>
      <c r="AY132" s="33"/>
      <c r="AZ132" s="144"/>
      <c r="BB132" s="33"/>
      <c r="BC132" s="33"/>
      <c r="BD132" s="144"/>
    </row>
    <row r="133" spans="4:56" x14ac:dyDescent="0.2">
      <c r="D133" s="75" t="str">
        <f t="shared" si="31"/>
        <v/>
      </c>
      <c r="E133" s="6" t="str">
        <f t="shared" si="24"/>
        <v/>
      </c>
      <c r="F133" s="54" t="str">
        <f t="shared" si="25"/>
        <v/>
      </c>
      <c r="M133" s="144"/>
      <c r="O133" s="33"/>
      <c r="P133" s="33"/>
      <c r="Q133" s="33"/>
      <c r="S133" s="33"/>
      <c r="T133" s="144"/>
      <c r="V133" s="6" t="str">
        <f t="shared" si="26"/>
        <v/>
      </c>
      <c r="W133" s="93" t="str">
        <f t="shared" si="32"/>
        <v/>
      </c>
      <c r="X133" s="33"/>
      <c r="Y133" s="33"/>
      <c r="Z133" s="33"/>
      <c r="AA133" s="33"/>
      <c r="AB133" s="33"/>
      <c r="AC133" s="33"/>
      <c r="AD133" s="144"/>
      <c r="AF133" s="6" t="str">
        <f t="shared" si="33"/>
        <v/>
      </c>
      <c r="AG133" s="37" t="str">
        <f t="shared" si="34"/>
        <v/>
      </c>
      <c r="AH133" s="54" t="str">
        <f t="shared" si="35"/>
        <v/>
      </c>
      <c r="AI133" s="33"/>
      <c r="AJ133" s="33"/>
      <c r="AK133" s="33"/>
      <c r="AL133" s="33"/>
      <c r="AM133" s="33"/>
      <c r="AN133" s="33"/>
      <c r="AO133" s="144"/>
      <c r="AQ133" s="37" t="str">
        <f t="shared" si="36"/>
        <v/>
      </c>
      <c r="AR133" s="101" t="str">
        <f>IF(Calculations!FC133&lt;&gt;"",NORMSINV(Calculations!FC133),"")</f>
        <v/>
      </c>
      <c r="AS133" s="93" t="str">
        <f t="shared" si="37"/>
        <v/>
      </c>
      <c r="AU133" s="33"/>
      <c r="AV133" s="33"/>
      <c r="AW133" s="33"/>
      <c r="AX133" s="33"/>
      <c r="AY133" s="33"/>
      <c r="AZ133" s="144"/>
      <c r="BB133" s="33"/>
      <c r="BC133" s="33"/>
      <c r="BD133" s="144"/>
    </row>
    <row r="134" spans="4:56" x14ac:dyDescent="0.2">
      <c r="D134" s="75" t="str">
        <f t="shared" si="31"/>
        <v/>
      </c>
      <c r="E134" s="6" t="str">
        <f t="shared" si="24"/>
        <v/>
      </c>
      <c r="F134" s="54" t="str">
        <f t="shared" si="25"/>
        <v/>
      </c>
      <c r="M134" s="144"/>
      <c r="O134" s="33"/>
      <c r="P134" s="33"/>
      <c r="Q134" s="33"/>
      <c r="S134" s="33"/>
      <c r="T134" s="144"/>
      <c r="V134" s="6" t="str">
        <f t="shared" si="26"/>
        <v/>
      </c>
      <c r="W134" s="93" t="str">
        <f t="shared" si="32"/>
        <v/>
      </c>
      <c r="X134" s="33"/>
      <c r="Y134" s="33"/>
      <c r="Z134" s="33"/>
      <c r="AA134" s="33"/>
      <c r="AB134" s="33"/>
      <c r="AC134" s="33"/>
      <c r="AD134" s="144"/>
      <c r="AF134" s="6" t="str">
        <f t="shared" si="33"/>
        <v/>
      </c>
      <c r="AG134" s="37" t="str">
        <f t="shared" si="34"/>
        <v/>
      </c>
      <c r="AH134" s="54" t="str">
        <f t="shared" si="35"/>
        <v/>
      </c>
      <c r="AI134" s="33"/>
      <c r="AJ134" s="33"/>
      <c r="AK134" s="33"/>
      <c r="AL134" s="33"/>
      <c r="AM134" s="33"/>
      <c r="AN134" s="33"/>
      <c r="AO134" s="144"/>
      <c r="AQ134" s="37" t="str">
        <f t="shared" si="36"/>
        <v/>
      </c>
      <c r="AR134" s="101" t="str">
        <f>IF(Calculations!FC134&lt;&gt;"",NORMSINV(Calculations!FC134),"")</f>
        <v/>
      </c>
      <c r="AS134" s="93" t="str">
        <f t="shared" si="37"/>
        <v/>
      </c>
      <c r="AU134" s="33"/>
      <c r="AV134" s="33"/>
      <c r="AW134" s="33"/>
      <c r="AX134" s="33"/>
      <c r="AY134" s="33"/>
      <c r="AZ134" s="144"/>
      <c r="BB134" s="33"/>
      <c r="BC134" s="33"/>
      <c r="BD134" s="144"/>
    </row>
    <row r="135" spans="4:56" x14ac:dyDescent="0.2">
      <c r="D135" s="75" t="str">
        <f t="shared" si="31"/>
        <v/>
      </c>
      <c r="E135" s="6" t="str">
        <f t="shared" si="24"/>
        <v/>
      </c>
      <c r="F135" s="54" t="str">
        <f t="shared" si="25"/>
        <v/>
      </c>
      <c r="M135" s="144"/>
      <c r="O135" s="33"/>
      <c r="P135" s="33"/>
      <c r="Q135" s="33"/>
      <c r="S135" s="33"/>
      <c r="T135" s="144"/>
      <c r="V135" s="6" t="str">
        <f t="shared" si="26"/>
        <v/>
      </c>
      <c r="W135" s="93" t="str">
        <f t="shared" si="32"/>
        <v/>
      </c>
      <c r="X135" s="33"/>
      <c r="Y135" s="33"/>
      <c r="Z135" s="33"/>
      <c r="AA135" s="33"/>
      <c r="AB135" s="33"/>
      <c r="AC135" s="33"/>
      <c r="AD135" s="144"/>
      <c r="AF135" s="6" t="str">
        <f t="shared" si="33"/>
        <v/>
      </c>
      <c r="AG135" s="37" t="str">
        <f t="shared" si="34"/>
        <v/>
      </c>
      <c r="AH135" s="54" t="str">
        <f t="shared" si="35"/>
        <v/>
      </c>
      <c r="AI135" s="33"/>
      <c r="AJ135" s="33"/>
      <c r="AK135" s="33"/>
      <c r="AL135" s="33"/>
      <c r="AM135" s="33"/>
      <c r="AN135" s="33"/>
      <c r="AO135" s="144"/>
      <c r="AQ135" s="37" t="str">
        <f t="shared" si="36"/>
        <v/>
      </c>
      <c r="AR135" s="101" t="str">
        <f>IF(Calculations!FC135&lt;&gt;"",NORMSINV(Calculations!FC135),"")</f>
        <v/>
      </c>
      <c r="AS135" s="93" t="str">
        <f t="shared" si="37"/>
        <v/>
      </c>
      <c r="AU135" s="33"/>
      <c r="AV135" s="33"/>
      <c r="AW135" s="33"/>
      <c r="AX135" s="33"/>
      <c r="AY135" s="33"/>
      <c r="AZ135" s="144"/>
      <c r="BB135" s="33"/>
      <c r="BC135" s="33"/>
      <c r="BD135" s="144"/>
    </row>
    <row r="136" spans="4:56" x14ac:dyDescent="0.2">
      <c r="D136" s="75" t="str">
        <f t="shared" si="31"/>
        <v/>
      </c>
      <c r="E136" s="6" t="str">
        <f t="shared" si="24"/>
        <v/>
      </c>
      <c r="F136" s="54" t="str">
        <f t="shared" si="25"/>
        <v/>
      </c>
      <c r="M136" s="144"/>
      <c r="O136" s="33"/>
      <c r="P136" s="33"/>
      <c r="Q136" s="33"/>
      <c r="S136" s="33"/>
      <c r="T136" s="144"/>
      <c r="V136" s="6" t="str">
        <f t="shared" si="26"/>
        <v/>
      </c>
      <c r="W136" s="93" t="str">
        <f t="shared" si="32"/>
        <v/>
      </c>
      <c r="X136" s="33"/>
      <c r="Y136" s="33"/>
      <c r="Z136" s="33"/>
      <c r="AA136" s="33"/>
      <c r="AB136" s="33"/>
      <c r="AC136" s="33"/>
      <c r="AD136" s="144"/>
      <c r="AF136" s="6" t="str">
        <f t="shared" si="33"/>
        <v/>
      </c>
      <c r="AG136" s="37" t="str">
        <f t="shared" si="34"/>
        <v/>
      </c>
      <c r="AH136" s="54" t="str">
        <f t="shared" si="35"/>
        <v/>
      </c>
      <c r="AI136" s="33"/>
      <c r="AJ136" s="33"/>
      <c r="AK136" s="33"/>
      <c r="AL136" s="33"/>
      <c r="AM136" s="33"/>
      <c r="AN136" s="33"/>
      <c r="AO136" s="144"/>
      <c r="AQ136" s="37" t="str">
        <f t="shared" si="36"/>
        <v/>
      </c>
      <c r="AR136" s="101" t="str">
        <f>IF(Calculations!FC136&lt;&gt;"",NORMSINV(Calculations!FC136),"")</f>
        <v/>
      </c>
      <c r="AS136" s="93" t="str">
        <f t="shared" si="37"/>
        <v/>
      </c>
      <c r="AU136" s="33"/>
      <c r="AV136" s="33"/>
      <c r="AW136" s="33"/>
      <c r="AX136" s="33"/>
      <c r="AY136" s="33"/>
      <c r="AZ136" s="144"/>
      <c r="BB136" s="33"/>
      <c r="BC136" s="33"/>
      <c r="BD136" s="144"/>
    </row>
    <row r="137" spans="4:56" x14ac:dyDescent="0.2">
      <c r="D137" s="75" t="str">
        <f t="shared" si="31"/>
        <v/>
      </c>
      <c r="E137" s="6" t="str">
        <f t="shared" si="24"/>
        <v/>
      </c>
      <c r="F137" s="54" t="str">
        <f t="shared" si="25"/>
        <v/>
      </c>
      <c r="M137" s="144"/>
      <c r="O137" s="33"/>
      <c r="P137" s="33"/>
      <c r="Q137" s="33"/>
      <c r="S137" s="33"/>
      <c r="T137" s="144"/>
      <c r="V137" s="6" t="str">
        <f t="shared" si="26"/>
        <v/>
      </c>
      <c r="W137" s="93" t="str">
        <f t="shared" si="32"/>
        <v/>
      </c>
      <c r="X137" s="33"/>
      <c r="Y137" s="33"/>
      <c r="Z137" s="33"/>
      <c r="AA137" s="33"/>
      <c r="AB137" s="33"/>
      <c r="AC137" s="33"/>
      <c r="AD137" s="144"/>
      <c r="AF137" s="6" t="str">
        <f t="shared" si="33"/>
        <v/>
      </c>
      <c r="AG137" s="37" t="str">
        <f t="shared" si="34"/>
        <v/>
      </c>
      <c r="AH137" s="54" t="str">
        <f t="shared" si="35"/>
        <v/>
      </c>
      <c r="AI137" s="33"/>
      <c r="AJ137" s="33"/>
      <c r="AK137" s="33"/>
      <c r="AL137" s="33"/>
      <c r="AM137" s="33"/>
      <c r="AN137" s="33"/>
      <c r="AO137" s="144"/>
      <c r="AQ137" s="37" t="str">
        <f t="shared" si="36"/>
        <v/>
      </c>
      <c r="AR137" s="101" t="str">
        <f>IF(Calculations!FC137&lt;&gt;"",NORMSINV(Calculations!FC137),"")</f>
        <v/>
      </c>
      <c r="AS137" s="93" t="str">
        <f t="shared" si="37"/>
        <v/>
      </c>
      <c r="AU137" s="33"/>
      <c r="AV137" s="33"/>
      <c r="AW137" s="33"/>
      <c r="AX137" s="33"/>
      <c r="AY137" s="33"/>
      <c r="AZ137" s="144"/>
      <c r="BB137" s="33"/>
      <c r="BC137" s="33"/>
      <c r="BD137" s="144"/>
    </row>
    <row r="138" spans="4:56" x14ac:dyDescent="0.2">
      <c r="D138" s="75" t="str">
        <f t="shared" si="31"/>
        <v/>
      </c>
      <c r="E138" s="6" t="str">
        <f t="shared" si="24"/>
        <v/>
      </c>
      <c r="F138" s="54" t="str">
        <f t="shared" si="25"/>
        <v/>
      </c>
      <c r="M138" s="144"/>
      <c r="O138" s="33"/>
      <c r="P138" s="33"/>
      <c r="Q138" s="33"/>
      <c r="S138" s="33"/>
      <c r="T138" s="144"/>
      <c r="V138" s="6" t="str">
        <f t="shared" si="26"/>
        <v/>
      </c>
      <c r="W138" s="93" t="str">
        <f t="shared" si="32"/>
        <v/>
      </c>
      <c r="X138" s="33"/>
      <c r="Y138" s="33"/>
      <c r="Z138" s="33"/>
      <c r="AA138" s="33"/>
      <c r="AB138" s="33"/>
      <c r="AC138" s="33"/>
      <c r="AD138" s="144"/>
      <c r="AF138" s="6" t="str">
        <f t="shared" si="33"/>
        <v/>
      </c>
      <c r="AG138" s="37" t="str">
        <f t="shared" si="34"/>
        <v/>
      </c>
      <c r="AH138" s="54" t="str">
        <f t="shared" si="35"/>
        <v/>
      </c>
      <c r="AI138" s="33"/>
      <c r="AJ138" s="33"/>
      <c r="AK138" s="33"/>
      <c r="AL138" s="33"/>
      <c r="AM138" s="33"/>
      <c r="AN138" s="33"/>
      <c r="AO138" s="144"/>
      <c r="AQ138" s="37" t="str">
        <f t="shared" si="36"/>
        <v/>
      </c>
      <c r="AR138" s="101" t="str">
        <f>IF(Calculations!FC138&lt;&gt;"",NORMSINV(Calculations!FC138),"")</f>
        <v/>
      </c>
      <c r="AS138" s="93" t="str">
        <f t="shared" si="37"/>
        <v/>
      </c>
      <c r="AU138" s="33"/>
      <c r="AV138" s="33"/>
      <c r="AW138" s="33"/>
      <c r="AX138" s="33"/>
      <c r="AY138" s="33"/>
      <c r="AZ138" s="144"/>
      <c r="BB138" s="33"/>
      <c r="BC138" s="33"/>
      <c r="BD138" s="144"/>
    </row>
    <row r="139" spans="4:56" x14ac:dyDescent="0.2">
      <c r="D139" s="75" t="str">
        <f t="shared" si="31"/>
        <v/>
      </c>
      <c r="E139" s="6" t="str">
        <f t="shared" si="24"/>
        <v/>
      </c>
      <c r="F139" s="54" t="str">
        <f t="shared" si="25"/>
        <v/>
      </c>
      <c r="M139" s="144"/>
      <c r="O139" s="33"/>
      <c r="P139" s="33"/>
      <c r="Q139" s="33"/>
      <c r="S139" s="33"/>
      <c r="T139" s="144"/>
      <c r="V139" s="6" t="str">
        <f t="shared" si="26"/>
        <v/>
      </c>
      <c r="W139" s="93" t="str">
        <f t="shared" si="32"/>
        <v/>
      </c>
      <c r="X139" s="33"/>
      <c r="Y139" s="33"/>
      <c r="Z139" s="33"/>
      <c r="AA139" s="33"/>
      <c r="AB139" s="33"/>
      <c r="AC139" s="33"/>
      <c r="AD139" s="144"/>
      <c r="AF139" s="6" t="str">
        <f t="shared" si="33"/>
        <v/>
      </c>
      <c r="AG139" s="37" t="str">
        <f t="shared" si="34"/>
        <v/>
      </c>
      <c r="AH139" s="54" t="str">
        <f t="shared" si="35"/>
        <v/>
      </c>
      <c r="AI139" s="33"/>
      <c r="AJ139" s="33"/>
      <c r="AK139" s="33"/>
      <c r="AL139" s="33"/>
      <c r="AM139" s="33"/>
      <c r="AN139" s="33"/>
      <c r="AO139" s="144"/>
      <c r="AQ139" s="37" t="str">
        <f t="shared" si="36"/>
        <v/>
      </c>
      <c r="AR139" s="101" t="str">
        <f>IF(Calculations!FC139&lt;&gt;"",NORMSINV(Calculations!FC139),"")</f>
        <v/>
      </c>
      <c r="AS139" s="93" t="str">
        <f t="shared" si="37"/>
        <v/>
      </c>
      <c r="AU139" s="33"/>
      <c r="AV139" s="33"/>
      <c r="AW139" s="33"/>
      <c r="AX139" s="33"/>
      <c r="AY139" s="33"/>
      <c r="AZ139" s="144"/>
      <c r="BB139" s="33"/>
      <c r="BC139" s="33"/>
      <c r="BD139" s="144"/>
    </row>
    <row r="140" spans="4:56" x14ac:dyDescent="0.2">
      <c r="D140" s="75" t="str">
        <f t="shared" si="31"/>
        <v/>
      </c>
      <c r="E140" s="6" t="str">
        <f t="shared" si="24"/>
        <v/>
      </c>
      <c r="F140" s="54" t="str">
        <f t="shared" si="25"/>
        <v/>
      </c>
      <c r="M140" s="144"/>
      <c r="O140" s="33"/>
      <c r="P140" s="33"/>
      <c r="Q140" s="33"/>
      <c r="S140" s="33"/>
      <c r="T140" s="144"/>
      <c r="V140" s="6" t="str">
        <f t="shared" si="26"/>
        <v/>
      </c>
      <c r="W140" s="93" t="str">
        <f t="shared" si="32"/>
        <v/>
      </c>
      <c r="X140" s="33"/>
      <c r="Y140" s="33"/>
      <c r="Z140" s="33"/>
      <c r="AA140" s="33"/>
      <c r="AB140" s="33"/>
      <c r="AC140" s="33"/>
      <c r="AD140" s="144"/>
      <c r="AF140" s="6" t="str">
        <f t="shared" si="33"/>
        <v/>
      </c>
      <c r="AG140" s="37" t="str">
        <f t="shared" si="34"/>
        <v/>
      </c>
      <c r="AH140" s="54" t="str">
        <f t="shared" si="35"/>
        <v/>
      </c>
      <c r="AI140" s="33"/>
      <c r="AJ140" s="33"/>
      <c r="AK140" s="33"/>
      <c r="AL140" s="33"/>
      <c r="AM140" s="33"/>
      <c r="AN140" s="33"/>
      <c r="AO140" s="144"/>
      <c r="AQ140" s="37" t="str">
        <f t="shared" si="36"/>
        <v/>
      </c>
      <c r="AR140" s="101" t="str">
        <f>IF(Calculations!FC140&lt;&gt;"",NORMSINV(Calculations!FC140),"")</f>
        <v/>
      </c>
      <c r="AS140" s="93" t="str">
        <f t="shared" si="37"/>
        <v/>
      </c>
      <c r="AU140" s="33"/>
      <c r="AV140" s="33"/>
      <c r="AW140" s="33"/>
      <c r="AX140" s="33"/>
      <c r="AY140" s="33"/>
      <c r="AZ140" s="144"/>
      <c r="BB140" s="33"/>
      <c r="BC140" s="33"/>
      <c r="BD140" s="144"/>
    </row>
    <row r="141" spans="4:56" x14ac:dyDescent="0.2">
      <c r="D141" s="75" t="str">
        <f t="shared" si="31"/>
        <v/>
      </c>
      <c r="E141" s="6" t="str">
        <f t="shared" si="24"/>
        <v/>
      </c>
      <c r="F141" s="54" t="str">
        <f t="shared" si="25"/>
        <v/>
      </c>
      <c r="M141" s="144"/>
      <c r="O141" s="33"/>
      <c r="P141" s="33"/>
      <c r="Q141" s="33"/>
      <c r="S141" s="33"/>
      <c r="T141" s="144"/>
      <c r="V141" s="6" t="str">
        <f t="shared" si="26"/>
        <v/>
      </c>
      <c r="W141" s="93" t="str">
        <f t="shared" si="32"/>
        <v/>
      </c>
      <c r="X141" s="33"/>
      <c r="Y141" s="33"/>
      <c r="Z141" s="33"/>
      <c r="AA141" s="33"/>
      <c r="AB141" s="33"/>
      <c r="AC141" s="33"/>
      <c r="AD141" s="144"/>
      <c r="AF141" s="6" t="str">
        <f t="shared" si="33"/>
        <v/>
      </c>
      <c r="AG141" s="37" t="str">
        <f t="shared" si="34"/>
        <v/>
      </c>
      <c r="AH141" s="54" t="str">
        <f t="shared" si="35"/>
        <v/>
      </c>
      <c r="AI141" s="33"/>
      <c r="AJ141" s="33"/>
      <c r="AK141" s="33"/>
      <c r="AL141" s="33"/>
      <c r="AM141" s="33"/>
      <c r="AN141" s="33"/>
      <c r="AO141" s="144"/>
      <c r="AQ141" s="37" t="str">
        <f t="shared" si="36"/>
        <v/>
      </c>
      <c r="AR141" s="101" t="str">
        <f>IF(Calculations!FC141&lt;&gt;"",NORMSINV(Calculations!FC141),"")</f>
        <v/>
      </c>
      <c r="AS141" s="93" t="str">
        <f t="shared" si="37"/>
        <v/>
      </c>
      <c r="AU141" s="33"/>
      <c r="AV141" s="33"/>
      <c r="AW141" s="33"/>
      <c r="AX141" s="33"/>
      <c r="AY141" s="33"/>
      <c r="AZ141" s="144"/>
      <c r="BB141" s="33"/>
      <c r="BC141" s="33"/>
      <c r="BD141" s="144"/>
    </row>
    <row r="142" spans="4:56" x14ac:dyDescent="0.2">
      <c r="D142" s="75" t="str">
        <f t="shared" si="31"/>
        <v/>
      </c>
      <c r="E142" s="6" t="str">
        <f t="shared" si="24"/>
        <v/>
      </c>
      <c r="F142" s="54" t="str">
        <f t="shared" si="25"/>
        <v/>
      </c>
      <c r="M142" s="144"/>
      <c r="O142" s="33"/>
      <c r="P142" s="33"/>
      <c r="Q142" s="33"/>
      <c r="S142" s="33"/>
      <c r="T142" s="144"/>
      <c r="V142" s="6" t="str">
        <f t="shared" si="26"/>
        <v/>
      </c>
      <c r="W142" s="93" t="str">
        <f t="shared" si="32"/>
        <v/>
      </c>
      <c r="X142" s="33"/>
      <c r="Y142" s="33"/>
      <c r="Z142" s="33"/>
      <c r="AA142" s="33"/>
      <c r="AB142" s="33"/>
      <c r="AC142" s="33"/>
      <c r="AD142" s="144"/>
      <c r="AF142" s="6" t="str">
        <f t="shared" si="33"/>
        <v/>
      </c>
      <c r="AG142" s="37" t="str">
        <f t="shared" si="34"/>
        <v/>
      </c>
      <c r="AH142" s="54" t="str">
        <f t="shared" si="35"/>
        <v/>
      </c>
      <c r="AI142" s="33"/>
      <c r="AJ142" s="33"/>
      <c r="AK142" s="33"/>
      <c r="AL142" s="33"/>
      <c r="AM142" s="33"/>
      <c r="AN142" s="33"/>
      <c r="AO142" s="144"/>
      <c r="AQ142" s="37" t="str">
        <f t="shared" si="36"/>
        <v/>
      </c>
      <c r="AR142" s="101" t="str">
        <f>IF(Calculations!FC142&lt;&gt;"",NORMSINV(Calculations!FC142),"")</f>
        <v/>
      </c>
      <c r="AS142" s="93" t="str">
        <f t="shared" si="37"/>
        <v/>
      </c>
      <c r="AU142" s="33"/>
      <c r="AV142" s="33"/>
      <c r="AW142" s="33"/>
      <c r="AX142" s="33"/>
      <c r="AY142" s="33"/>
      <c r="AZ142" s="144"/>
      <c r="BB142" s="33"/>
      <c r="BC142" s="33"/>
      <c r="BD142" s="144"/>
    </row>
    <row r="143" spans="4:56" x14ac:dyDescent="0.2">
      <c r="D143" s="75" t="str">
        <f t="shared" si="31"/>
        <v/>
      </c>
      <c r="E143" s="6" t="str">
        <f t="shared" si="24"/>
        <v/>
      </c>
      <c r="F143" s="54" t="str">
        <f t="shared" si="25"/>
        <v/>
      </c>
      <c r="M143" s="144"/>
      <c r="O143" s="33"/>
      <c r="P143" s="33"/>
      <c r="Q143" s="33"/>
      <c r="S143" s="33"/>
      <c r="T143" s="144"/>
      <c r="V143" s="6" t="str">
        <f t="shared" si="26"/>
        <v/>
      </c>
      <c r="W143" s="93" t="str">
        <f t="shared" si="32"/>
        <v/>
      </c>
      <c r="X143" s="33"/>
      <c r="Y143" s="33"/>
      <c r="Z143" s="33"/>
      <c r="AA143" s="33"/>
      <c r="AB143" s="33"/>
      <c r="AC143" s="33"/>
      <c r="AD143" s="144"/>
      <c r="AF143" s="6" t="str">
        <f t="shared" si="33"/>
        <v/>
      </c>
      <c r="AG143" s="37" t="str">
        <f t="shared" si="34"/>
        <v/>
      </c>
      <c r="AH143" s="54" t="str">
        <f t="shared" si="35"/>
        <v/>
      </c>
      <c r="AI143" s="33"/>
      <c r="AJ143" s="33"/>
      <c r="AK143" s="33"/>
      <c r="AL143" s="33"/>
      <c r="AM143" s="33"/>
      <c r="AN143" s="33"/>
      <c r="AO143" s="144"/>
      <c r="AQ143" s="37" t="str">
        <f t="shared" si="36"/>
        <v/>
      </c>
      <c r="AR143" s="101" t="str">
        <f>IF(Calculations!FC143&lt;&gt;"",NORMSINV(Calculations!FC143),"")</f>
        <v/>
      </c>
      <c r="AS143" s="93" t="str">
        <f t="shared" si="37"/>
        <v/>
      </c>
      <c r="AU143" s="33"/>
      <c r="AV143" s="33"/>
      <c r="AW143" s="33"/>
      <c r="AX143" s="33"/>
      <c r="AY143" s="33"/>
      <c r="AZ143" s="144"/>
      <c r="BB143" s="33"/>
      <c r="BC143" s="33"/>
      <c r="BD143" s="144"/>
    </row>
    <row r="144" spans="4:56" x14ac:dyDescent="0.2">
      <c r="D144" s="75" t="str">
        <f t="shared" si="31"/>
        <v/>
      </c>
      <c r="E144" s="6" t="str">
        <f t="shared" si="24"/>
        <v/>
      </c>
      <c r="F144" s="54" t="str">
        <f t="shared" si="25"/>
        <v/>
      </c>
      <c r="M144" s="144"/>
      <c r="O144" s="33"/>
      <c r="P144" s="33"/>
      <c r="Q144" s="33"/>
      <c r="S144" s="33"/>
      <c r="T144" s="144"/>
      <c r="V144" s="6" t="str">
        <f t="shared" si="26"/>
        <v/>
      </c>
      <c r="W144" s="93" t="str">
        <f t="shared" si="32"/>
        <v/>
      </c>
      <c r="X144" s="33"/>
      <c r="Y144" s="33"/>
      <c r="Z144" s="33"/>
      <c r="AA144" s="33"/>
      <c r="AB144" s="33"/>
      <c r="AC144" s="33"/>
      <c r="AD144" s="144"/>
      <c r="AF144" s="6" t="str">
        <f t="shared" si="33"/>
        <v/>
      </c>
      <c r="AG144" s="37" t="str">
        <f t="shared" si="34"/>
        <v/>
      </c>
      <c r="AH144" s="54" t="str">
        <f t="shared" si="35"/>
        <v/>
      </c>
      <c r="AI144" s="33"/>
      <c r="AJ144" s="33"/>
      <c r="AK144" s="33"/>
      <c r="AL144" s="33"/>
      <c r="AM144" s="33"/>
      <c r="AN144" s="33"/>
      <c r="AO144" s="144"/>
      <c r="AQ144" s="37" t="str">
        <f t="shared" si="36"/>
        <v/>
      </c>
      <c r="AR144" s="101" t="str">
        <f>IF(Calculations!FC144&lt;&gt;"",NORMSINV(Calculations!FC144),"")</f>
        <v/>
      </c>
      <c r="AS144" s="93" t="str">
        <f t="shared" si="37"/>
        <v/>
      </c>
      <c r="AU144" s="33"/>
      <c r="AV144" s="33"/>
      <c r="AW144" s="33"/>
      <c r="AX144" s="33"/>
      <c r="AY144" s="33"/>
      <c r="AZ144" s="144"/>
      <c r="BB144" s="33"/>
      <c r="BC144" s="33"/>
      <c r="BD144" s="144"/>
    </row>
    <row r="145" spans="4:56" x14ac:dyDescent="0.2">
      <c r="D145" s="75" t="str">
        <f t="shared" si="31"/>
        <v/>
      </c>
      <c r="E145" s="6" t="str">
        <f t="shared" si="24"/>
        <v/>
      </c>
      <c r="F145" s="54" t="str">
        <f t="shared" si="25"/>
        <v/>
      </c>
      <c r="M145" s="144"/>
      <c r="O145" s="33"/>
      <c r="P145" s="33"/>
      <c r="Q145" s="33"/>
      <c r="S145" s="33"/>
      <c r="T145" s="144"/>
      <c r="V145" s="6" t="str">
        <f t="shared" si="26"/>
        <v/>
      </c>
      <c r="W145" s="93" t="str">
        <f t="shared" si="32"/>
        <v/>
      </c>
      <c r="X145" s="33"/>
      <c r="Y145" s="33"/>
      <c r="Z145" s="33"/>
      <c r="AA145" s="33"/>
      <c r="AB145" s="33"/>
      <c r="AC145" s="33"/>
      <c r="AD145" s="144"/>
      <c r="AF145" s="6" t="str">
        <f t="shared" si="33"/>
        <v/>
      </c>
      <c r="AG145" s="37" t="str">
        <f t="shared" si="34"/>
        <v/>
      </c>
      <c r="AH145" s="54" t="str">
        <f t="shared" si="35"/>
        <v/>
      </c>
      <c r="AI145" s="33"/>
      <c r="AJ145" s="33"/>
      <c r="AK145" s="33"/>
      <c r="AL145" s="33"/>
      <c r="AM145" s="33"/>
      <c r="AN145" s="33"/>
      <c r="AO145" s="144"/>
      <c r="AQ145" s="37" t="str">
        <f t="shared" si="36"/>
        <v/>
      </c>
      <c r="AR145" s="101" t="str">
        <f>IF(Calculations!FC145&lt;&gt;"",NORMSINV(Calculations!FC145),"")</f>
        <v/>
      </c>
      <c r="AS145" s="93" t="str">
        <f t="shared" si="37"/>
        <v/>
      </c>
      <c r="AU145" s="33"/>
      <c r="AV145" s="33"/>
      <c r="AW145" s="33"/>
      <c r="AX145" s="33"/>
      <c r="AY145" s="33"/>
      <c r="AZ145" s="144"/>
      <c r="BB145" s="33"/>
      <c r="BC145" s="33"/>
      <c r="BD145" s="144"/>
    </row>
    <row r="146" spans="4:56" x14ac:dyDescent="0.2">
      <c r="D146" s="75" t="str">
        <f t="shared" si="31"/>
        <v/>
      </c>
      <c r="E146" s="6" t="str">
        <f t="shared" si="24"/>
        <v/>
      </c>
      <c r="F146" s="54" t="str">
        <f t="shared" si="25"/>
        <v/>
      </c>
      <c r="M146" s="144"/>
      <c r="O146" s="33"/>
      <c r="P146" s="33"/>
      <c r="Q146" s="33"/>
      <c r="S146" s="33"/>
      <c r="T146" s="144"/>
      <c r="V146" s="6" t="str">
        <f t="shared" si="26"/>
        <v/>
      </c>
      <c r="W146" s="93" t="str">
        <f t="shared" si="32"/>
        <v/>
      </c>
      <c r="X146" s="33"/>
      <c r="Y146" s="33"/>
      <c r="Z146" s="33"/>
      <c r="AA146" s="33"/>
      <c r="AB146" s="33"/>
      <c r="AC146" s="33"/>
      <c r="AD146" s="144"/>
      <c r="AF146" s="6" t="str">
        <f t="shared" si="33"/>
        <v/>
      </c>
      <c r="AG146" s="37" t="str">
        <f t="shared" si="34"/>
        <v/>
      </c>
      <c r="AH146" s="54" t="str">
        <f t="shared" si="35"/>
        <v/>
      </c>
      <c r="AI146" s="33"/>
      <c r="AJ146" s="33"/>
      <c r="AK146" s="33"/>
      <c r="AL146" s="33"/>
      <c r="AM146" s="33"/>
      <c r="AN146" s="33"/>
      <c r="AO146" s="144"/>
      <c r="AQ146" s="37" t="str">
        <f t="shared" si="36"/>
        <v/>
      </c>
      <c r="AR146" s="101" t="str">
        <f>IF(Calculations!FC146&lt;&gt;"",NORMSINV(Calculations!FC146),"")</f>
        <v/>
      </c>
      <c r="AS146" s="93" t="str">
        <f t="shared" si="37"/>
        <v/>
      </c>
      <c r="AU146" s="33"/>
      <c r="AV146" s="33"/>
      <c r="AW146" s="33"/>
      <c r="AX146" s="33"/>
      <c r="AY146" s="33"/>
      <c r="AZ146" s="144"/>
      <c r="BB146" s="33"/>
      <c r="BC146" s="33"/>
      <c r="BD146" s="144"/>
    </row>
    <row r="147" spans="4:56" x14ac:dyDescent="0.2">
      <c r="D147" s="75" t="str">
        <f t="shared" si="31"/>
        <v/>
      </c>
      <c r="E147" s="6" t="str">
        <f t="shared" si="24"/>
        <v/>
      </c>
      <c r="F147" s="54" t="str">
        <f t="shared" si="25"/>
        <v/>
      </c>
      <c r="M147" s="144"/>
      <c r="O147" s="33"/>
      <c r="P147" s="33"/>
      <c r="Q147" s="33"/>
      <c r="S147" s="33"/>
      <c r="T147" s="144"/>
      <c r="V147" s="6" t="str">
        <f t="shared" si="26"/>
        <v/>
      </c>
      <c r="W147" s="93" t="str">
        <f t="shared" si="32"/>
        <v/>
      </c>
      <c r="X147" s="33"/>
      <c r="Y147" s="33"/>
      <c r="Z147" s="33"/>
      <c r="AA147" s="33"/>
      <c r="AB147" s="33"/>
      <c r="AC147" s="33"/>
      <c r="AD147" s="144"/>
      <c r="AF147" s="6" t="str">
        <f t="shared" si="33"/>
        <v/>
      </c>
      <c r="AG147" s="37" t="str">
        <f t="shared" si="34"/>
        <v/>
      </c>
      <c r="AH147" s="54" t="str">
        <f t="shared" si="35"/>
        <v/>
      </c>
      <c r="AI147" s="33"/>
      <c r="AJ147" s="33"/>
      <c r="AK147" s="33"/>
      <c r="AL147" s="33"/>
      <c r="AM147" s="33"/>
      <c r="AN147" s="33"/>
      <c r="AO147" s="144"/>
      <c r="AQ147" s="37" t="str">
        <f t="shared" si="36"/>
        <v/>
      </c>
      <c r="AR147" s="101" t="str">
        <f>IF(Calculations!FC147&lt;&gt;"",NORMSINV(Calculations!FC147),"")</f>
        <v/>
      </c>
      <c r="AS147" s="93" t="str">
        <f t="shared" si="37"/>
        <v/>
      </c>
      <c r="AU147" s="33"/>
      <c r="AV147" s="33"/>
      <c r="AW147" s="33"/>
      <c r="AX147" s="33"/>
      <c r="AY147" s="33"/>
      <c r="AZ147" s="144"/>
      <c r="BB147" s="33"/>
      <c r="BC147" s="33"/>
      <c r="BD147" s="144"/>
    </row>
    <row r="148" spans="4:56" x14ac:dyDescent="0.2">
      <c r="D148" s="75" t="str">
        <f t="shared" si="31"/>
        <v/>
      </c>
      <c r="E148" s="6" t="str">
        <f t="shared" si="24"/>
        <v/>
      </c>
      <c r="F148" s="54" t="str">
        <f t="shared" si="25"/>
        <v/>
      </c>
      <c r="M148" s="144"/>
      <c r="O148" s="33"/>
      <c r="P148" s="33"/>
      <c r="Q148" s="33"/>
      <c r="S148" s="33"/>
      <c r="T148" s="144"/>
      <c r="V148" s="6" t="str">
        <f t="shared" si="26"/>
        <v/>
      </c>
      <c r="W148" s="93" t="str">
        <f t="shared" si="32"/>
        <v/>
      </c>
      <c r="X148" s="33"/>
      <c r="Y148" s="33"/>
      <c r="Z148" s="33"/>
      <c r="AA148" s="33"/>
      <c r="AB148" s="33"/>
      <c r="AC148" s="33"/>
      <c r="AD148" s="144"/>
      <c r="AF148" s="6" t="str">
        <f t="shared" si="33"/>
        <v/>
      </c>
      <c r="AG148" s="37" t="str">
        <f t="shared" si="34"/>
        <v/>
      </c>
      <c r="AH148" s="54" t="str">
        <f t="shared" si="35"/>
        <v/>
      </c>
      <c r="AI148" s="33"/>
      <c r="AJ148" s="33"/>
      <c r="AK148" s="33"/>
      <c r="AL148" s="33"/>
      <c r="AM148" s="33"/>
      <c r="AN148" s="33"/>
      <c r="AO148" s="144"/>
      <c r="AQ148" s="37" t="str">
        <f t="shared" si="36"/>
        <v/>
      </c>
      <c r="AR148" s="101" t="str">
        <f>IF(Calculations!FC148&lt;&gt;"",NORMSINV(Calculations!FC148),"")</f>
        <v/>
      </c>
      <c r="AS148" s="93" t="str">
        <f t="shared" si="37"/>
        <v/>
      </c>
      <c r="AU148" s="33"/>
      <c r="AV148" s="33"/>
      <c r="AW148" s="33"/>
      <c r="AX148" s="33"/>
      <c r="AY148" s="33"/>
      <c r="AZ148" s="144"/>
      <c r="BB148" s="33"/>
      <c r="BC148" s="33"/>
      <c r="BD148" s="144"/>
    </row>
    <row r="149" spans="4:56" x14ac:dyDescent="0.2">
      <c r="D149" s="75" t="str">
        <f t="shared" si="31"/>
        <v/>
      </c>
      <c r="E149" s="6" t="str">
        <f t="shared" si="24"/>
        <v/>
      </c>
      <c r="F149" s="54" t="str">
        <f t="shared" si="25"/>
        <v/>
      </c>
      <c r="M149" s="144"/>
      <c r="O149" s="33"/>
      <c r="P149" s="33"/>
      <c r="Q149" s="33"/>
      <c r="S149" s="33"/>
      <c r="T149" s="144"/>
      <c r="V149" s="6" t="str">
        <f t="shared" si="26"/>
        <v/>
      </c>
      <c r="W149" s="93" t="str">
        <f t="shared" si="32"/>
        <v/>
      </c>
      <c r="X149" s="33"/>
      <c r="Y149" s="33"/>
      <c r="Z149" s="33"/>
      <c r="AA149" s="33"/>
      <c r="AB149" s="33"/>
      <c r="AC149" s="33"/>
      <c r="AD149" s="144"/>
      <c r="AF149" s="6" t="str">
        <f t="shared" si="33"/>
        <v/>
      </c>
      <c r="AG149" s="37" t="str">
        <f t="shared" si="34"/>
        <v/>
      </c>
      <c r="AH149" s="54" t="str">
        <f t="shared" si="35"/>
        <v/>
      </c>
      <c r="AI149" s="33"/>
      <c r="AJ149" s="33"/>
      <c r="AK149" s="33"/>
      <c r="AL149" s="33"/>
      <c r="AM149" s="33"/>
      <c r="AN149" s="33"/>
      <c r="AO149" s="144"/>
      <c r="AQ149" s="37" t="str">
        <f t="shared" si="36"/>
        <v/>
      </c>
      <c r="AR149" s="101" t="str">
        <f>IF(Calculations!FC149&lt;&gt;"",NORMSINV(Calculations!FC149),"")</f>
        <v/>
      </c>
      <c r="AS149" s="93" t="str">
        <f t="shared" si="37"/>
        <v/>
      </c>
      <c r="AU149" s="33"/>
      <c r="AV149" s="33"/>
      <c r="AW149" s="33"/>
      <c r="AX149" s="33"/>
      <c r="AY149" s="33"/>
      <c r="AZ149" s="144"/>
      <c r="BB149" s="33"/>
      <c r="BC149" s="33"/>
      <c r="BD149" s="144"/>
    </row>
    <row r="150" spans="4:56" x14ac:dyDescent="0.2">
      <c r="D150" s="75" t="str">
        <f t="shared" si="31"/>
        <v/>
      </c>
      <c r="E150" s="6" t="str">
        <f t="shared" si="24"/>
        <v/>
      </c>
      <c r="F150" s="54" t="str">
        <f t="shared" si="25"/>
        <v/>
      </c>
      <c r="M150" s="144"/>
      <c r="O150" s="33"/>
      <c r="P150" s="33"/>
      <c r="Q150" s="33"/>
      <c r="S150" s="33"/>
      <c r="T150" s="144"/>
      <c r="V150" s="6" t="str">
        <f t="shared" si="26"/>
        <v/>
      </c>
      <c r="W150" s="93" t="str">
        <f t="shared" si="32"/>
        <v/>
      </c>
      <c r="X150" s="33"/>
      <c r="Y150" s="33"/>
      <c r="Z150" s="33"/>
      <c r="AA150" s="33"/>
      <c r="AB150" s="33"/>
      <c r="AC150" s="33"/>
      <c r="AD150" s="144"/>
      <c r="AF150" s="6" t="str">
        <f t="shared" si="33"/>
        <v/>
      </c>
      <c r="AG150" s="37" t="str">
        <f t="shared" si="34"/>
        <v/>
      </c>
      <c r="AH150" s="54" t="str">
        <f t="shared" si="35"/>
        <v/>
      </c>
      <c r="AI150" s="33"/>
      <c r="AJ150" s="33"/>
      <c r="AK150" s="33"/>
      <c r="AL150" s="33"/>
      <c r="AM150" s="33"/>
      <c r="AN150" s="33"/>
      <c r="AO150" s="144"/>
      <c r="AQ150" s="37" t="str">
        <f t="shared" si="36"/>
        <v/>
      </c>
      <c r="AR150" s="101" t="str">
        <f>IF(Calculations!FC150&lt;&gt;"",NORMSINV(Calculations!FC150),"")</f>
        <v/>
      </c>
      <c r="AS150" s="93" t="str">
        <f t="shared" si="37"/>
        <v/>
      </c>
      <c r="AU150" s="33"/>
      <c r="AV150" s="33"/>
      <c r="AW150" s="33"/>
      <c r="AX150" s="33"/>
      <c r="AY150" s="33"/>
      <c r="AZ150" s="144"/>
      <c r="BB150" s="33"/>
      <c r="BC150" s="33"/>
      <c r="BD150" s="144"/>
    </row>
    <row r="151" spans="4:56" x14ac:dyDescent="0.2">
      <c r="D151" s="75" t="str">
        <f t="shared" si="31"/>
        <v/>
      </c>
      <c r="E151" s="6" t="str">
        <f t="shared" si="24"/>
        <v/>
      </c>
      <c r="F151" s="54" t="str">
        <f t="shared" si="25"/>
        <v/>
      </c>
      <c r="M151" s="144"/>
      <c r="O151" s="33"/>
      <c r="P151" s="33"/>
      <c r="Q151" s="33"/>
      <c r="S151" s="33"/>
      <c r="T151" s="144"/>
      <c r="V151" s="6" t="str">
        <f t="shared" si="26"/>
        <v/>
      </c>
      <c r="W151" s="93" t="str">
        <f t="shared" si="32"/>
        <v/>
      </c>
      <c r="X151" s="33"/>
      <c r="Y151" s="33"/>
      <c r="Z151" s="33"/>
      <c r="AA151" s="33"/>
      <c r="AB151" s="33"/>
      <c r="AC151" s="33"/>
      <c r="AD151" s="144"/>
      <c r="AF151" s="6" t="str">
        <f t="shared" si="33"/>
        <v/>
      </c>
      <c r="AG151" s="37" t="str">
        <f t="shared" si="34"/>
        <v/>
      </c>
      <c r="AH151" s="54" t="str">
        <f t="shared" si="35"/>
        <v/>
      </c>
      <c r="AI151" s="33"/>
      <c r="AJ151" s="33"/>
      <c r="AK151" s="33"/>
      <c r="AL151" s="33"/>
      <c r="AM151" s="33"/>
      <c r="AN151" s="33"/>
      <c r="AO151" s="144"/>
      <c r="AQ151" s="37" t="str">
        <f t="shared" si="36"/>
        <v/>
      </c>
      <c r="AR151" s="101" t="str">
        <f>IF(Calculations!FC151&lt;&gt;"",NORMSINV(Calculations!FC151),"")</f>
        <v/>
      </c>
      <c r="AS151" s="93" t="str">
        <f t="shared" si="37"/>
        <v/>
      </c>
      <c r="AU151" s="33"/>
      <c r="AV151" s="33"/>
      <c r="AW151" s="33"/>
      <c r="AX151" s="33"/>
      <c r="AY151" s="33"/>
      <c r="AZ151" s="144"/>
      <c r="BB151" s="33"/>
      <c r="BC151" s="33"/>
      <c r="BD151" s="144"/>
    </row>
    <row r="152" spans="4:56" x14ac:dyDescent="0.2">
      <c r="D152" s="75" t="str">
        <f t="shared" si="31"/>
        <v/>
      </c>
      <c r="E152" s="6" t="str">
        <f t="shared" si="24"/>
        <v/>
      </c>
      <c r="F152" s="54" t="str">
        <f t="shared" si="25"/>
        <v/>
      </c>
      <c r="M152" s="144"/>
      <c r="O152" s="33"/>
      <c r="P152" s="33"/>
      <c r="Q152" s="33"/>
      <c r="S152" s="33"/>
      <c r="T152" s="144"/>
      <c r="V152" s="6" t="str">
        <f t="shared" si="26"/>
        <v/>
      </c>
      <c r="W152" s="93" t="str">
        <f t="shared" si="32"/>
        <v/>
      </c>
      <c r="X152" s="33"/>
      <c r="Y152" s="33"/>
      <c r="Z152" s="33"/>
      <c r="AA152" s="33"/>
      <c r="AB152" s="33"/>
      <c r="AC152" s="33"/>
      <c r="AD152" s="144"/>
      <c r="AF152" s="6" t="str">
        <f t="shared" si="33"/>
        <v/>
      </c>
      <c r="AG152" s="37" t="str">
        <f t="shared" si="34"/>
        <v/>
      </c>
      <c r="AH152" s="54" t="str">
        <f t="shared" si="35"/>
        <v/>
      </c>
      <c r="AI152" s="33"/>
      <c r="AJ152" s="33"/>
      <c r="AK152" s="33"/>
      <c r="AL152" s="33"/>
      <c r="AM152" s="33"/>
      <c r="AN152" s="33"/>
      <c r="AO152" s="144"/>
      <c r="AQ152" s="37" t="str">
        <f t="shared" si="36"/>
        <v/>
      </c>
      <c r="AR152" s="101" t="str">
        <f>IF(Calculations!FC152&lt;&gt;"",NORMSINV(Calculations!FC152),"")</f>
        <v/>
      </c>
      <c r="AS152" s="93" t="str">
        <f t="shared" si="37"/>
        <v/>
      </c>
      <c r="AU152" s="33"/>
      <c r="AV152" s="33"/>
      <c r="AW152" s="33"/>
      <c r="AX152" s="33"/>
      <c r="AY152" s="33"/>
      <c r="AZ152" s="144"/>
      <c r="BB152" s="33"/>
      <c r="BC152" s="33"/>
      <c r="BD152" s="144"/>
    </row>
    <row r="153" spans="4:56" x14ac:dyDescent="0.2">
      <c r="D153" s="75" t="str">
        <f t="shared" si="31"/>
        <v/>
      </c>
      <c r="E153" s="6" t="str">
        <f t="shared" si="24"/>
        <v/>
      </c>
      <c r="F153" s="54" t="str">
        <f t="shared" si="25"/>
        <v/>
      </c>
      <c r="M153" s="144"/>
      <c r="O153" s="33"/>
      <c r="P153" s="33"/>
      <c r="Q153" s="33"/>
      <c r="S153" s="33"/>
      <c r="T153" s="144"/>
      <c r="V153" s="6" t="str">
        <f t="shared" si="26"/>
        <v/>
      </c>
      <c r="W153" s="93" t="str">
        <f t="shared" si="32"/>
        <v/>
      </c>
      <c r="X153" s="33"/>
      <c r="Y153" s="33"/>
      <c r="Z153" s="33"/>
      <c r="AA153" s="33"/>
      <c r="AB153" s="33"/>
      <c r="AC153" s="33"/>
      <c r="AD153" s="144"/>
      <c r="AF153" s="6" t="str">
        <f t="shared" si="33"/>
        <v/>
      </c>
      <c r="AG153" s="37" t="str">
        <f t="shared" si="34"/>
        <v/>
      </c>
      <c r="AH153" s="54" t="str">
        <f t="shared" si="35"/>
        <v/>
      </c>
      <c r="AI153" s="33"/>
      <c r="AJ153" s="33"/>
      <c r="AK153" s="33"/>
      <c r="AL153" s="33"/>
      <c r="AM153" s="33"/>
      <c r="AN153" s="33"/>
      <c r="AO153" s="144"/>
      <c r="AQ153" s="37" t="str">
        <f t="shared" si="36"/>
        <v/>
      </c>
      <c r="AR153" s="101" t="str">
        <f>IF(Calculations!FC153&lt;&gt;"",NORMSINV(Calculations!FC153),"")</f>
        <v/>
      </c>
      <c r="AS153" s="93" t="str">
        <f t="shared" si="37"/>
        <v/>
      </c>
      <c r="AU153" s="33"/>
      <c r="AV153" s="33"/>
      <c r="AW153" s="33"/>
      <c r="AX153" s="33"/>
      <c r="AY153" s="33"/>
      <c r="AZ153" s="144"/>
      <c r="BB153" s="33"/>
      <c r="BC153" s="33"/>
      <c r="BD153" s="144"/>
    </row>
    <row r="154" spans="4:56" x14ac:dyDescent="0.2">
      <c r="D154" s="75" t="str">
        <f t="shared" si="31"/>
        <v/>
      </c>
      <c r="E154" s="6" t="str">
        <f t="shared" si="24"/>
        <v/>
      </c>
      <c r="F154" s="54" t="str">
        <f t="shared" si="25"/>
        <v/>
      </c>
      <c r="M154" s="144"/>
      <c r="O154" s="33"/>
      <c r="P154" s="33"/>
      <c r="Q154" s="33"/>
      <c r="S154" s="33"/>
      <c r="T154" s="144"/>
      <c r="V154" s="6" t="str">
        <f t="shared" si="26"/>
        <v/>
      </c>
      <c r="W154" s="93" t="str">
        <f t="shared" si="32"/>
        <v/>
      </c>
      <c r="X154" s="33"/>
      <c r="Y154" s="33"/>
      <c r="Z154" s="33"/>
      <c r="AA154" s="33"/>
      <c r="AB154" s="33"/>
      <c r="AC154" s="33"/>
      <c r="AD154" s="144"/>
      <c r="AF154" s="6" t="str">
        <f t="shared" si="33"/>
        <v/>
      </c>
      <c r="AG154" s="37" t="str">
        <f t="shared" si="34"/>
        <v/>
      </c>
      <c r="AH154" s="54" t="str">
        <f t="shared" si="35"/>
        <v/>
      </c>
      <c r="AI154" s="33"/>
      <c r="AJ154" s="33"/>
      <c r="AK154" s="33"/>
      <c r="AL154" s="33"/>
      <c r="AM154" s="33"/>
      <c r="AN154" s="33"/>
      <c r="AO154" s="144"/>
      <c r="AQ154" s="37" t="str">
        <f t="shared" si="36"/>
        <v/>
      </c>
      <c r="AR154" s="101" t="str">
        <f>IF(Calculations!FC154&lt;&gt;"",NORMSINV(Calculations!FC154),"")</f>
        <v/>
      </c>
      <c r="AS154" s="93" t="str">
        <f t="shared" si="37"/>
        <v/>
      </c>
      <c r="AU154" s="33"/>
      <c r="AV154" s="33"/>
      <c r="AW154" s="33"/>
      <c r="AX154" s="33"/>
      <c r="AY154" s="33"/>
      <c r="AZ154" s="144"/>
      <c r="BB154" s="33"/>
      <c r="BC154" s="33"/>
      <c r="BD154" s="144"/>
    </row>
    <row r="155" spans="4:56" x14ac:dyDescent="0.2">
      <c r="D155" s="75" t="str">
        <f t="shared" si="31"/>
        <v/>
      </c>
      <c r="E155" s="6" t="str">
        <f t="shared" si="24"/>
        <v/>
      </c>
      <c r="F155" s="54" t="str">
        <f t="shared" si="25"/>
        <v/>
      </c>
      <c r="M155" s="144"/>
      <c r="O155" s="33"/>
      <c r="P155" s="33"/>
      <c r="Q155" s="33"/>
      <c r="S155" s="33"/>
      <c r="T155" s="144"/>
      <c r="V155" s="6" t="str">
        <f t="shared" si="26"/>
        <v/>
      </c>
      <c r="W155" s="93" t="str">
        <f t="shared" si="32"/>
        <v/>
      </c>
      <c r="X155" s="33"/>
      <c r="Y155" s="33"/>
      <c r="Z155" s="33"/>
      <c r="AA155" s="33"/>
      <c r="AB155" s="33"/>
      <c r="AC155" s="33"/>
      <c r="AD155" s="144"/>
      <c r="AF155" s="6" t="str">
        <f t="shared" si="33"/>
        <v/>
      </c>
      <c r="AG155" s="37" t="str">
        <f t="shared" si="34"/>
        <v/>
      </c>
      <c r="AH155" s="54" t="str">
        <f t="shared" si="35"/>
        <v/>
      </c>
      <c r="AI155" s="33"/>
      <c r="AJ155" s="33"/>
      <c r="AK155" s="33"/>
      <c r="AL155" s="33"/>
      <c r="AM155" s="33"/>
      <c r="AN155" s="33"/>
      <c r="AO155" s="144"/>
      <c r="AQ155" s="37" t="str">
        <f t="shared" si="36"/>
        <v/>
      </c>
      <c r="AR155" s="101" t="str">
        <f>IF(Calculations!FC155&lt;&gt;"",NORMSINV(Calculations!FC155),"")</f>
        <v/>
      </c>
      <c r="AS155" s="93" t="str">
        <f t="shared" si="37"/>
        <v/>
      </c>
      <c r="AU155" s="33"/>
      <c r="AV155" s="33"/>
      <c r="AW155" s="33"/>
      <c r="AX155" s="33"/>
      <c r="AY155" s="33"/>
      <c r="AZ155" s="144"/>
      <c r="BB155" s="33"/>
      <c r="BC155" s="33"/>
      <c r="BD155" s="144"/>
    </row>
    <row r="156" spans="4:56" x14ac:dyDescent="0.2">
      <c r="D156" s="75" t="str">
        <f t="shared" si="31"/>
        <v/>
      </c>
      <c r="E156" s="6" t="str">
        <f t="shared" si="24"/>
        <v/>
      </c>
      <c r="F156" s="54" t="str">
        <f t="shared" si="25"/>
        <v/>
      </c>
      <c r="M156" s="144"/>
      <c r="O156" s="33"/>
      <c r="P156" s="33"/>
      <c r="Q156" s="33"/>
      <c r="S156" s="33"/>
      <c r="T156" s="144"/>
      <c r="V156" s="6" t="str">
        <f t="shared" si="26"/>
        <v/>
      </c>
      <c r="W156" s="93" t="str">
        <f t="shared" si="32"/>
        <v/>
      </c>
      <c r="X156" s="33"/>
      <c r="Y156" s="33"/>
      <c r="Z156" s="33"/>
      <c r="AA156" s="33"/>
      <c r="AB156" s="33"/>
      <c r="AC156" s="33"/>
      <c r="AD156" s="144"/>
      <c r="AF156" s="6" t="str">
        <f t="shared" si="33"/>
        <v/>
      </c>
      <c r="AG156" s="37" t="str">
        <f t="shared" si="34"/>
        <v/>
      </c>
      <c r="AH156" s="54" t="str">
        <f t="shared" si="35"/>
        <v/>
      </c>
      <c r="AI156" s="33"/>
      <c r="AJ156" s="33"/>
      <c r="AK156" s="33"/>
      <c r="AL156" s="33"/>
      <c r="AM156" s="33"/>
      <c r="AN156" s="33"/>
      <c r="AO156" s="144"/>
      <c r="AQ156" s="37" t="str">
        <f t="shared" si="36"/>
        <v/>
      </c>
      <c r="AR156" s="101" t="str">
        <f>IF(Calculations!FC156&lt;&gt;"",NORMSINV(Calculations!FC156),"")</f>
        <v/>
      </c>
      <c r="AS156" s="93" t="str">
        <f t="shared" si="37"/>
        <v/>
      </c>
      <c r="AU156" s="33"/>
      <c r="AV156" s="33"/>
      <c r="AW156" s="33"/>
      <c r="AX156" s="33"/>
      <c r="AY156" s="33"/>
      <c r="AZ156" s="144"/>
      <c r="BB156" s="33"/>
      <c r="BC156" s="33"/>
      <c r="BD156" s="144"/>
    </row>
    <row r="157" spans="4:56" x14ac:dyDescent="0.2">
      <c r="D157" s="75" t="str">
        <f t="shared" si="31"/>
        <v/>
      </c>
      <c r="E157" s="6" t="str">
        <f t="shared" si="24"/>
        <v/>
      </c>
      <c r="F157" s="54" t="str">
        <f t="shared" si="25"/>
        <v/>
      </c>
      <c r="M157" s="144"/>
      <c r="O157" s="33"/>
      <c r="P157" s="33"/>
      <c r="Q157" s="33"/>
      <c r="S157" s="33"/>
      <c r="T157" s="144"/>
      <c r="V157" s="6" t="str">
        <f t="shared" si="26"/>
        <v/>
      </c>
      <c r="W157" s="93" t="str">
        <f t="shared" si="32"/>
        <v/>
      </c>
      <c r="X157" s="33"/>
      <c r="Y157" s="33"/>
      <c r="Z157" s="33"/>
      <c r="AA157" s="33"/>
      <c r="AB157" s="33"/>
      <c r="AC157" s="33"/>
      <c r="AD157" s="144"/>
      <c r="AF157" s="6" t="str">
        <f t="shared" si="33"/>
        <v/>
      </c>
      <c r="AG157" s="37" t="str">
        <f t="shared" si="34"/>
        <v/>
      </c>
      <c r="AH157" s="54" t="str">
        <f t="shared" si="35"/>
        <v/>
      </c>
      <c r="AI157" s="33"/>
      <c r="AJ157" s="33"/>
      <c r="AK157" s="33"/>
      <c r="AL157" s="33"/>
      <c r="AM157" s="33"/>
      <c r="AN157" s="33"/>
      <c r="AO157" s="144"/>
      <c r="AQ157" s="37" t="str">
        <f t="shared" si="36"/>
        <v/>
      </c>
      <c r="AR157" s="101" t="str">
        <f>IF(Calculations!FC157&lt;&gt;"",NORMSINV(Calculations!FC157),"")</f>
        <v/>
      </c>
      <c r="AS157" s="93" t="str">
        <f t="shared" si="37"/>
        <v/>
      </c>
      <c r="AU157" s="33"/>
      <c r="AV157" s="33"/>
      <c r="AW157" s="33"/>
      <c r="AX157" s="33"/>
      <c r="AY157" s="33"/>
      <c r="AZ157" s="144"/>
      <c r="BB157" s="33"/>
      <c r="BC157" s="33"/>
      <c r="BD157" s="144"/>
    </row>
    <row r="158" spans="4:56" x14ac:dyDescent="0.2">
      <c r="D158" s="75" t="str">
        <f t="shared" si="31"/>
        <v/>
      </c>
      <c r="E158" s="6" t="str">
        <f t="shared" si="24"/>
        <v/>
      </c>
      <c r="F158" s="54" t="str">
        <f t="shared" si="25"/>
        <v/>
      </c>
      <c r="M158" s="144"/>
      <c r="O158" s="33"/>
      <c r="P158" s="33"/>
      <c r="Q158" s="33"/>
      <c r="S158" s="33"/>
      <c r="T158" s="144"/>
      <c r="V158" s="6" t="str">
        <f t="shared" si="26"/>
        <v/>
      </c>
      <c r="W158" s="93" t="str">
        <f t="shared" si="32"/>
        <v/>
      </c>
      <c r="X158" s="33"/>
      <c r="Y158" s="33"/>
      <c r="Z158" s="33"/>
      <c r="AA158" s="33"/>
      <c r="AB158" s="33"/>
      <c r="AC158" s="33"/>
      <c r="AD158" s="144"/>
      <c r="AF158" s="6" t="str">
        <f t="shared" si="33"/>
        <v/>
      </c>
      <c r="AG158" s="37" t="str">
        <f t="shared" si="34"/>
        <v/>
      </c>
      <c r="AH158" s="54" t="str">
        <f t="shared" si="35"/>
        <v/>
      </c>
      <c r="AI158" s="33"/>
      <c r="AJ158" s="33"/>
      <c r="AK158" s="33"/>
      <c r="AL158" s="33"/>
      <c r="AM158" s="33"/>
      <c r="AN158" s="33"/>
      <c r="AO158" s="144"/>
      <c r="AQ158" s="37" t="str">
        <f t="shared" si="36"/>
        <v/>
      </c>
      <c r="AR158" s="101" t="str">
        <f>IF(Calculations!FC158&lt;&gt;"",NORMSINV(Calculations!FC158),"")</f>
        <v/>
      </c>
      <c r="AS158" s="93" t="str">
        <f t="shared" si="37"/>
        <v/>
      </c>
      <c r="AU158" s="33"/>
      <c r="AV158" s="33"/>
      <c r="AW158" s="33"/>
      <c r="AX158" s="33"/>
      <c r="AY158" s="33"/>
      <c r="AZ158" s="144"/>
      <c r="BB158" s="33"/>
      <c r="BC158" s="33"/>
      <c r="BD158" s="144"/>
    </row>
    <row r="159" spans="4:56" x14ac:dyDescent="0.2">
      <c r="D159" s="75" t="str">
        <f t="shared" si="31"/>
        <v/>
      </c>
      <c r="E159" s="6" t="str">
        <f t="shared" si="24"/>
        <v/>
      </c>
      <c r="F159" s="54" t="str">
        <f t="shared" si="25"/>
        <v/>
      </c>
      <c r="M159" s="144"/>
      <c r="O159" s="33"/>
      <c r="P159" s="33"/>
      <c r="Q159" s="33"/>
      <c r="S159" s="33"/>
      <c r="T159" s="144"/>
      <c r="V159" s="6" t="str">
        <f t="shared" si="26"/>
        <v/>
      </c>
      <c r="W159" s="93" t="str">
        <f t="shared" si="32"/>
        <v/>
      </c>
      <c r="X159" s="33"/>
      <c r="Y159" s="33"/>
      <c r="Z159" s="33"/>
      <c r="AA159" s="33"/>
      <c r="AB159" s="33"/>
      <c r="AC159" s="33"/>
      <c r="AD159" s="144"/>
      <c r="AF159" s="6" t="str">
        <f t="shared" si="33"/>
        <v/>
      </c>
      <c r="AG159" s="37" t="str">
        <f t="shared" si="34"/>
        <v/>
      </c>
      <c r="AH159" s="54" t="str">
        <f t="shared" si="35"/>
        <v/>
      </c>
      <c r="AI159" s="33"/>
      <c r="AJ159" s="33"/>
      <c r="AK159" s="33"/>
      <c r="AL159" s="33"/>
      <c r="AM159" s="33"/>
      <c r="AN159" s="33"/>
      <c r="AO159" s="144"/>
      <c r="AQ159" s="37" t="str">
        <f t="shared" si="36"/>
        <v/>
      </c>
      <c r="AR159" s="101" t="str">
        <f>IF(Calculations!FC159&lt;&gt;"",NORMSINV(Calculations!FC159),"")</f>
        <v/>
      </c>
      <c r="AS159" s="93" t="str">
        <f t="shared" si="37"/>
        <v/>
      </c>
      <c r="AU159" s="33"/>
      <c r="AV159" s="33"/>
      <c r="AW159" s="33"/>
      <c r="AX159" s="33"/>
      <c r="AY159" s="33"/>
      <c r="AZ159" s="144"/>
      <c r="BB159" s="33"/>
      <c r="BC159" s="33"/>
      <c r="BD159" s="144"/>
    </row>
    <row r="160" spans="4:56" x14ac:dyDescent="0.2">
      <c r="D160" s="75" t="str">
        <f t="shared" si="31"/>
        <v/>
      </c>
      <c r="E160" s="6" t="str">
        <f t="shared" si="24"/>
        <v/>
      </c>
      <c r="F160" s="54" t="str">
        <f t="shared" si="25"/>
        <v/>
      </c>
      <c r="M160" s="144"/>
      <c r="O160" s="33"/>
      <c r="P160" s="33"/>
      <c r="Q160" s="33"/>
      <c r="S160" s="33"/>
      <c r="T160" s="144"/>
      <c r="V160" s="6" t="str">
        <f t="shared" si="26"/>
        <v/>
      </c>
      <c r="W160" s="93" t="str">
        <f t="shared" si="32"/>
        <v/>
      </c>
      <c r="X160" s="33"/>
      <c r="Y160" s="33"/>
      <c r="Z160" s="33"/>
      <c r="AA160" s="33"/>
      <c r="AB160" s="33"/>
      <c r="AC160" s="33"/>
      <c r="AD160" s="144"/>
      <c r="AF160" s="6" t="str">
        <f t="shared" si="33"/>
        <v/>
      </c>
      <c r="AG160" s="37" t="str">
        <f t="shared" si="34"/>
        <v/>
      </c>
      <c r="AH160" s="54" t="str">
        <f t="shared" si="35"/>
        <v/>
      </c>
      <c r="AI160" s="33"/>
      <c r="AJ160" s="33"/>
      <c r="AK160" s="33"/>
      <c r="AL160" s="33"/>
      <c r="AM160" s="33"/>
      <c r="AN160" s="33"/>
      <c r="AO160" s="144"/>
      <c r="AQ160" s="37" t="str">
        <f t="shared" si="36"/>
        <v/>
      </c>
      <c r="AR160" s="101" t="str">
        <f>IF(Calculations!FC160&lt;&gt;"",NORMSINV(Calculations!FC160),"")</f>
        <v/>
      </c>
      <c r="AS160" s="93" t="str">
        <f t="shared" si="37"/>
        <v/>
      </c>
      <c r="AU160" s="33"/>
      <c r="AV160" s="33"/>
      <c r="AW160" s="33"/>
      <c r="AX160" s="33"/>
      <c r="AY160" s="33"/>
      <c r="AZ160" s="144"/>
      <c r="BB160" s="33"/>
      <c r="BC160" s="33"/>
      <c r="BD160" s="144"/>
    </row>
    <row r="161" spans="4:56" x14ac:dyDescent="0.2">
      <c r="D161" s="75" t="str">
        <f t="shared" si="31"/>
        <v/>
      </c>
      <c r="E161" s="6" t="str">
        <f t="shared" si="24"/>
        <v/>
      </c>
      <c r="F161" s="54" t="str">
        <f t="shared" si="25"/>
        <v/>
      </c>
      <c r="M161" s="144"/>
      <c r="O161" s="33"/>
      <c r="P161" s="33"/>
      <c r="Q161" s="33"/>
      <c r="S161" s="33"/>
      <c r="T161" s="144"/>
      <c r="V161" s="6" t="str">
        <f t="shared" si="26"/>
        <v/>
      </c>
      <c r="W161" s="93" t="str">
        <f t="shared" si="32"/>
        <v/>
      </c>
      <c r="X161" s="33"/>
      <c r="Y161" s="33"/>
      <c r="Z161" s="33"/>
      <c r="AA161" s="33"/>
      <c r="AB161" s="33"/>
      <c r="AC161" s="33"/>
      <c r="AD161" s="144"/>
      <c r="AF161" s="6" t="str">
        <f t="shared" si="33"/>
        <v/>
      </c>
      <c r="AG161" s="37" t="str">
        <f t="shared" si="34"/>
        <v/>
      </c>
      <c r="AH161" s="54" t="str">
        <f t="shared" si="35"/>
        <v/>
      </c>
      <c r="AI161" s="33"/>
      <c r="AJ161" s="33"/>
      <c r="AK161" s="33"/>
      <c r="AL161" s="33"/>
      <c r="AM161" s="33"/>
      <c r="AN161" s="33"/>
      <c r="AO161" s="144"/>
      <c r="AQ161" s="37" t="str">
        <f t="shared" si="36"/>
        <v/>
      </c>
      <c r="AR161" s="101" t="str">
        <f>IF(Calculations!FC161&lt;&gt;"",NORMSINV(Calculations!FC161),"")</f>
        <v/>
      </c>
      <c r="AS161" s="93" t="str">
        <f t="shared" si="37"/>
        <v/>
      </c>
      <c r="AU161" s="33"/>
      <c r="AV161" s="33"/>
      <c r="AW161" s="33"/>
      <c r="AX161" s="33"/>
      <c r="AY161" s="33"/>
      <c r="AZ161" s="144"/>
      <c r="BB161" s="33"/>
      <c r="BC161" s="33"/>
      <c r="BD161" s="144"/>
    </row>
    <row r="162" spans="4:56" x14ac:dyDescent="0.2">
      <c r="D162" s="75" t="str">
        <f t="shared" si="31"/>
        <v/>
      </c>
      <c r="E162" s="6" t="str">
        <f t="shared" ref="E162:E201" si="38">IF(AND(Include_study?="Yes",Sufficient_data="Yes"),Effect_size,"")</f>
        <v/>
      </c>
      <c r="F162" s="54" t="str">
        <f t="shared" ref="F162:F201" si="39">IF(AND(Include_study?="Yes",Sufficient_data="Yes"),Standard_error,"")</f>
        <v/>
      </c>
      <c r="M162" s="144"/>
      <c r="O162" s="33"/>
      <c r="P162" s="33"/>
      <c r="Q162" s="33"/>
      <c r="S162" s="33"/>
      <c r="T162" s="144"/>
      <c r="V162" s="6" t="str">
        <f t="shared" ref="V162:V201" si="40">IF(AND(Sufficient_data="Yes",Include_study?="Yes"),Study_name,"")</f>
        <v/>
      </c>
      <c r="W162" s="93" t="str">
        <f t="shared" ref="W162:W193" si="41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X162" s="33"/>
      <c r="Y162" s="33"/>
      <c r="Z162" s="33"/>
      <c r="AA162" s="33"/>
      <c r="AB162" s="33"/>
      <c r="AC162" s="33"/>
      <c r="AD162" s="144"/>
      <c r="AF162" s="6" t="str">
        <f t="shared" si="33"/>
        <v/>
      </c>
      <c r="AG162" s="37" t="str">
        <f t="shared" ref="AG162:AG193" si="42">IF(AND(Include_study?="Yes",Sufficient_data="Yes"),Inverse_standard_error,"")</f>
        <v/>
      </c>
      <c r="AH162" s="54" t="str">
        <f t="shared" ref="AH162:AH193" si="43">IF(AND(Include_study?="Yes",Sufficient_data="Yes"),Z_score,"")</f>
        <v/>
      </c>
      <c r="AI162" s="33"/>
      <c r="AJ162" s="33"/>
      <c r="AK162" s="33"/>
      <c r="AL162" s="33"/>
      <c r="AM162" s="33"/>
      <c r="AN162" s="33"/>
      <c r="AO162" s="144"/>
      <c r="AQ162" s="37" t="str">
        <f t="shared" si="36"/>
        <v/>
      </c>
      <c r="AR162" s="101" t="str">
        <f>IF(Calculations!FC162&lt;&gt;"",NORMSINV(Calculations!FC162),"")</f>
        <v/>
      </c>
      <c r="AS162" s="93" t="str">
        <f t="shared" ref="AS162:AS193" si="44">IF(AND(Include_study?="Yes",Sufficient_data="Yes"),IF(AX$33="Standardized residuals",Standardized_residual,Z_score),"")</f>
        <v/>
      </c>
      <c r="AU162" s="33"/>
      <c r="AV162" s="33"/>
      <c r="AW162" s="33"/>
      <c r="AX162" s="33"/>
      <c r="AY162" s="33"/>
      <c r="AZ162" s="144"/>
      <c r="BB162" s="33"/>
      <c r="BC162" s="33"/>
      <c r="BD162" s="144"/>
    </row>
    <row r="163" spans="4:56" x14ac:dyDescent="0.2">
      <c r="D163" s="75" t="str">
        <f t="shared" si="31"/>
        <v/>
      </c>
      <c r="E163" s="6" t="str">
        <f t="shared" si="38"/>
        <v/>
      </c>
      <c r="F163" s="54" t="str">
        <f t="shared" si="39"/>
        <v/>
      </c>
      <c r="M163" s="144"/>
      <c r="O163" s="33"/>
      <c r="P163" s="33"/>
      <c r="Q163" s="33"/>
      <c r="S163" s="33"/>
      <c r="T163" s="144"/>
      <c r="V163" s="6" t="str">
        <f t="shared" si="40"/>
        <v/>
      </c>
      <c r="W163" s="93" t="str">
        <f t="shared" si="41"/>
        <v/>
      </c>
      <c r="X163" s="33"/>
      <c r="Y163" s="33"/>
      <c r="Z163" s="33"/>
      <c r="AA163" s="33"/>
      <c r="AB163" s="33"/>
      <c r="AC163" s="33"/>
      <c r="AD163" s="144"/>
      <c r="AF163" s="6" t="str">
        <f t="shared" si="33"/>
        <v/>
      </c>
      <c r="AG163" s="37" t="str">
        <f t="shared" si="42"/>
        <v/>
      </c>
      <c r="AH163" s="54" t="str">
        <f t="shared" si="43"/>
        <v/>
      </c>
      <c r="AI163" s="33"/>
      <c r="AJ163" s="33"/>
      <c r="AK163" s="33"/>
      <c r="AL163" s="33"/>
      <c r="AM163" s="33"/>
      <c r="AN163" s="33"/>
      <c r="AO163" s="144"/>
      <c r="AQ163" s="37" t="str">
        <f t="shared" si="36"/>
        <v/>
      </c>
      <c r="AR163" s="101" t="str">
        <f>IF(Calculations!FC163&lt;&gt;"",NORMSINV(Calculations!FC163),"")</f>
        <v/>
      </c>
      <c r="AS163" s="93" t="str">
        <f t="shared" si="44"/>
        <v/>
      </c>
      <c r="AU163" s="33"/>
      <c r="AV163" s="33"/>
      <c r="AW163" s="33"/>
      <c r="AX163" s="33"/>
      <c r="AY163" s="33"/>
      <c r="AZ163" s="144"/>
      <c r="BB163" s="33"/>
      <c r="BC163" s="33"/>
      <c r="BD163" s="144"/>
    </row>
    <row r="164" spans="4:56" x14ac:dyDescent="0.2">
      <c r="D164" s="75" t="str">
        <f t="shared" si="31"/>
        <v/>
      </c>
      <c r="E164" s="6" t="str">
        <f t="shared" si="38"/>
        <v/>
      </c>
      <c r="F164" s="54" t="str">
        <f t="shared" si="39"/>
        <v/>
      </c>
      <c r="M164" s="144"/>
      <c r="O164" s="33"/>
      <c r="P164" s="33"/>
      <c r="Q164" s="33"/>
      <c r="S164" s="33"/>
      <c r="T164" s="144"/>
      <c r="V164" s="6" t="str">
        <f t="shared" si="40"/>
        <v/>
      </c>
      <c r="W164" s="93" t="str">
        <f t="shared" si="41"/>
        <v/>
      </c>
      <c r="X164" s="33"/>
      <c r="Y164" s="33"/>
      <c r="Z164" s="33"/>
      <c r="AA164" s="33"/>
      <c r="AB164" s="33"/>
      <c r="AC164" s="33"/>
      <c r="AD164" s="144"/>
      <c r="AF164" s="6" t="str">
        <f t="shared" si="33"/>
        <v/>
      </c>
      <c r="AG164" s="37" t="str">
        <f t="shared" si="42"/>
        <v/>
      </c>
      <c r="AH164" s="54" t="str">
        <f t="shared" si="43"/>
        <v/>
      </c>
      <c r="AI164" s="33"/>
      <c r="AJ164" s="33"/>
      <c r="AK164" s="33"/>
      <c r="AL164" s="33"/>
      <c r="AM164" s="33"/>
      <c r="AN164" s="33"/>
      <c r="AO164" s="144"/>
      <c r="AQ164" s="37" t="str">
        <f t="shared" si="36"/>
        <v/>
      </c>
      <c r="AR164" s="101" t="str">
        <f>IF(Calculations!FC164&lt;&gt;"",NORMSINV(Calculations!FC164),"")</f>
        <v/>
      </c>
      <c r="AS164" s="93" t="str">
        <f t="shared" si="44"/>
        <v/>
      </c>
      <c r="AU164" s="33"/>
      <c r="AV164" s="33"/>
      <c r="AW164" s="33"/>
      <c r="AX164" s="33"/>
      <c r="AY164" s="33"/>
      <c r="AZ164" s="144"/>
      <c r="BB164" s="33"/>
      <c r="BC164" s="33"/>
      <c r="BD164" s="144"/>
    </row>
    <row r="165" spans="4:56" x14ac:dyDescent="0.2">
      <c r="D165" s="75" t="str">
        <f t="shared" si="31"/>
        <v/>
      </c>
      <c r="E165" s="6" t="str">
        <f t="shared" si="38"/>
        <v/>
      </c>
      <c r="F165" s="54" t="str">
        <f t="shared" si="39"/>
        <v/>
      </c>
      <c r="M165" s="144"/>
      <c r="O165" s="33"/>
      <c r="P165" s="33"/>
      <c r="Q165" s="33"/>
      <c r="S165" s="33"/>
      <c r="T165" s="144"/>
      <c r="V165" s="6" t="str">
        <f t="shared" si="40"/>
        <v/>
      </c>
      <c r="W165" s="93" t="str">
        <f t="shared" si="41"/>
        <v/>
      </c>
      <c r="X165" s="33"/>
      <c r="Y165" s="33"/>
      <c r="Z165" s="33"/>
      <c r="AA165" s="33"/>
      <c r="AB165" s="33"/>
      <c r="AC165" s="33"/>
      <c r="AD165" s="144"/>
      <c r="AF165" s="6" t="str">
        <f t="shared" si="33"/>
        <v/>
      </c>
      <c r="AG165" s="37" t="str">
        <f t="shared" si="42"/>
        <v/>
      </c>
      <c r="AH165" s="54" t="str">
        <f t="shared" si="43"/>
        <v/>
      </c>
      <c r="AI165" s="33"/>
      <c r="AJ165" s="33"/>
      <c r="AK165" s="33"/>
      <c r="AL165" s="33"/>
      <c r="AM165" s="33"/>
      <c r="AN165" s="33"/>
      <c r="AO165" s="144"/>
      <c r="AQ165" s="37" t="str">
        <f t="shared" si="36"/>
        <v/>
      </c>
      <c r="AR165" s="101" t="str">
        <f>IF(Calculations!FC165&lt;&gt;"",NORMSINV(Calculations!FC165),"")</f>
        <v/>
      </c>
      <c r="AS165" s="93" t="str">
        <f t="shared" si="44"/>
        <v/>
      </c>
      <c r="AU165" s="33"/>
      <c r="AV165" s="33"/>
      <c r="AW165" s="33"/>
      <c r="AX165" s="33"/>
      <c r="AY165" s="33"/>
      <c r="AZ165" s="144"/>
      <c r="BB165" s="33"/>
      <c r="BC165" s="33"/>
      <c r="BD165" s="144"/>
    </row>
    <row r="166" spans="4:56" x14ac:dyDescent="0.2">
      <c r="D166" s="75" t="str">
        <f t="shared" si="31"/>
        <v/>
      </c>
      <c r="E166" s="6" t="str">
        <f t="shared" si="38"/>
        <v/>
      </c>
      <c r="F166" s="54" t="str">
        <f t="shared" si="39"/>
        <v/>
      </c>
      <c r="M166" s="144"/>
      <c r="O166" s="33"/>
      <c r="P166" s="33"/>
      <c r="Q166" s="33"/>
      <c r="S166" s="33"/>
      <c r="T166" s="144"/>
      <c r="V166" s="6" t="str">
        <f t="shared" si="40"/>
        <v/>
      </c>
      <c r="W166" s="93" t="str">
        <f t="shared" si="41"/>
        <v/>
      </c>
      <c r="X166" s="33"/>
      <c r="Y166" s="33"/>
      <c r="Z166" s="33"/>
      <c r="AA166" s="33"/>
      <c r="AB166" s="33"/>
      <c r="AC166" s="33"/>
      <c r="AD166" s="144"/>
      <c r="AF166" s="6" t="str">
        <f t="shared" si="33"/>
        <v/>
      </c>
      <c r="AG166" s="37" t="str">
        <f t="shared" si="42"/>
        <v/>
      </c>
      <c r="AH166" s="54" t="str">
        <f t="shared" si="43"/>
        <v/>
      </c>
      <c r="AI166" s="33"/>
      <c r="AJ166" s="33"/>
      <c r="AK166" s="33"/>
      <c r="AL166" s="33"/>
      <c r="AM166" s="33"/>
      <c r="AN166" s="33"/>
      <c r="AO166" s="144"/>
      <c r="AQ166" s="37" t="str">
        <f t="shared" si="36"/>
        <v/>
      </c>
      <c r="AR166" s="101" t="str">
        <f>IF(Calculations!FC166&lt;&gt;"",NORMSINV(Calculations!FC166),"")</f>
        <v/>
      </c>
      <c r="AS166" s="93" t="str">
        <f t="shared" si="44"/>
        <v/>
      </c>
      <c r="AU166" s="33"/>
      <c r="AV166" s="33"/>
      <c r="AW166" s="33"/>
      <c r="AX166" s="33"/>
      <c r="AY166" s="33"/>
      <c r="AZ166" s="144"/>
      <c r="BB166" s="33"/>
      <c r="BC166" s="33"/>
      <c r="BD166" s="144"/>
    </row>
    <row r="167" spans="4:56" x14ac:dyDescent="0.2">
      <c r="D167" s="75" t="str">
        <f t="shared" si="31"/>
        <v/>
      </c>
      <c r="E167" s="6" t="str">
        <f t="shared" si="38"/>
        <v/>
      </c>
      <c r="F167" s="54" t="str">
        <f t="shared" si="39"/>
        <v/>
      </c>
      <c r="M167" s="144"/>
      <c r="O167" s="33"/>
      <c r="P167" s="33"/>
      <c r="Q167" s="33"/>
      <c r="S167" s="33"/>
      <c r="T167" s="144"/>
      <c r="V167" s="6" t="str">
        <f t="shared" si="40"/>
        <v/>
      </c>
      <c r="W167" s="93" t="str">
        <f t="shared" si="41"/>
        <v/>
      </c>
      <c r="X167" s="33"/>
      <c r="Y167" s="33"/>
      <c r="Z167" s="33"/>
      <c r="AA167" s="33"/>
      <c r="AB167" s="33"/>
      <c r="AC167" s="33"/>
      <c r="AD167" s="144"/>
      <c r="AF167" s="6" t="str">
        <f t="shared" si="33"/>
        <v/>
      </c>
      <c r="AG167" s="37" t="str">
        <f t="shared" si="42"/>
        <v/>
      </c>
      <c r="AH167" s="54" t="str">
        <f t="shared" si="43"/>
        <v/>
      </c>
      <c r="AI167" s="33"/>
      <c r="AJ167" s="33"/>
      <c r="AK167" s="33"/>
      <c r="AL167" s="33"/>
      <c r="AM167" s="33"/>
      <c r="AN167" s="33"/>
      <c r="AO167" s="144"/>
      <c r="AQ167" s="37" t="str">
        <f t="shared" si="36"/>
        <v/>
      </c>
      <c r="AR167" s="101" t="str">
        <f>IF(Calculations!FC167&lt;&gt;"",NORMSINV(Calculations!FC167),"")</f>
        <v/>
      </c>
      <c r="AS167" s="93" t="str">
        <f t="shared" si="44"/>
        <v/>
      </c>
      <c r="AU167" s="33"/>
      <c r="AV167" s="33"/>
      <c r="AW167" s="33"/>
      <c r="AX167" s="33"/>
      <c r="AY167" s="33"/>
      <c r="AZ167" s="144"/>
      <c r="BB167" s="33"/>
      <c r="BC167" s="33"/>
      <c r="BD167" s="144"/>
    </row>
    <row r="168" spans="4:56" x14ac:dyDescent="0.2">
      <c r="D168" s="75" t="str">
        <f t="shared" si="31"/>
        <v/>
      </c>
      <c r="E168" s="6" t="str">
        <f t="shared" si="38"/>
        <v/>
      </c>
      <c r="F168" s="54" t="str">
        <f t="shared" si="39"/>
        <v/>
      </c>
      <c r="M168" s="144"/>
      <c r="O168" s="33"/>
      <c r="P168" s="33"/>
      <c r="Q168" s="33"/>
      <c r="S168" s="33"/>
      <c r="T168" s="144"/>
      <c r="V168" s="6" t="str">
        <f t="shared" si="40"/>
        <v/>
      </c>
      <c r="W168" s="93" t="str">
        <f t="shared" si="41"/>
        <v/>
      </c>
      <c r="X168" s="33"/>
      <c r="Y168" s="33"/>
      <c r="Z168" s="33"/>
      <c r="AA168" s="33"/>
      <c r="AB168" s="33"/>
      <c r="AC168" s="33"/>
      <c r="AD168" s="144"/>
      <c r="AF168" s="6" t="str">
        <f t="shared" si="33"/>
        <v/>
      </c>
      <c r="AG168" s="37" t="str">
        <f t="shared" si="42"/>
        <v/>
      </c>
      <c r="AH168" s="54" t="str">
        <f t="shared" si="43"/>
        <v/>
      </c>
      <c r="AI168" s="33"/>
      <c r="AJ168" s="33"/>
      <c r="AK168" s="33"/>
      <c r="AL168" s="33"/>
      <c r="AM168" s="33"/>
      <c r="AN168" s="33"/>
      <c r="AO168" s="144"/>
      <c r="AQ168" s="37" t="str">
        <f t="shared" si="36"/>
        <v/>
      </c>
      <c r="AR168" s="101" t="str">
        <f>IF(Calculations!FC168&lt;&gt;"",NORMSINV(Calculations!FC168),"")</f>
        <v/>
      </c>
      <c r="AS168" s="93" t="str">
        <f t="shared" si="44"/>
        <v/>
      </c>
      <c r="AU168" s="33"/>
      <c r="AV168" s="33"/>
      <c r="AW168" s="33"/>
      <c r="AX168" s="33"/>
      <c r="AY168" s="33"/>
      <c r="AZ168" s="144"/>
      <c r="BB168" s="33"/>
      <c r="BC168" s="33"/>
      <c r="BD168" s="144"/>
    </row>
    <row r="169" spans="4:56" x14ac:dyDescent="0.2">
      <c r="D169" s="75" t="str">
        <f t="shared" si="31"/>
        <v/>
      </c>
      <c r="E169" s="6" t="str">
        <f t="shared" si="38"/>
        <v/>
      </c>
      <c r="F169" s="54" t="str">
        <f t="shared" si="39"/>
        <v/>
      </c>
      <c r="M169" s="144"/>
      <c r="O169" s="33"/>
      <c r="P169" s="33"/>
      <c r="Q169" s="33"/>
      <c r="S169" s="33"/>
      <c r="T169" s="144"/>
      <c r="V169" s="6" t="str">
        <f t="shared" si="40"/>
        <v/>
      </c>
      <c r="W169" s="93" t="str">
        <f t="shared" si="41"/>
        <v/>
      </c>
      <c r="X169" s="33"/>
      <c r="Y169" s="33"/>
      <c r="Z169" s="33"/>
      <c r="AA169" s="33"/>
      <c r="AB169" s="33"/>
      <c r="AC169" s="33"/>
      <c r="AD169" s="144"/>
      <c r="AF169" s="6" t="str">
        <f t="shared" si="33"/>
        <v/>
      </c>
      <c r="AG169" s="37" t="str">
        <f t="shared" si="42"/>
        <v/>
      </c>
      <c r="AH169" s="54" t="str">
        <f t="shared" si="43"/>
        <v/>
      </c>
      <c r="AI169" s="33"/>
      <c r="AJ169" s="33"/>
      <c r="AK169" s="33"/>
      <c r="AL169" s="33"/>
      <c r="AM169" s="33"/>
      <c r="AN169" s="33"/>
      <c r="AO169" s="144"/>
      <c r="AQ169" s="37" t="str">
        <f t="shared" si="36"/>
        <v/>
      </c>
      <c r="AR169" s="101" t="str">
        <f>IF(Calculations!FC169&lt;&gt;"",NORMSINV(Calculations!FC169),"")</f>
        <v/>
      </c>
      <c r="AS169" s="93" t="str">
        <f t="shared" si="44"/>
        <v/>
      </c>
      <c r="AU169" s="33"/>
      <c r="AV169" s="33"/>
      <c r="AW169" s="33"/>
      <c r="AX169" s="33"/>
      <c r="AY169" s="33"/>
      <c r="AZ169" s="144"/>
      <c r="BB169" s="33"/>
      <c r="BC169" s="33"/>
      <c r="BD169" s="144"/>
    </row>
    <row r="170" spans="4:56" x14ac:dyDescent="0.2">
      <c r="D170" s="75" t="str">
        <f t="shared" si="31"/>
        <v/>
      </c>
      <c r="E170" s="6" t="str">
        <f t="shared" si="38"/>
        <v/>
      </c>
      <c r="F170" s="54" t="str">
        <f t="shared" si="39"/>
        <v/>
      </c>
      <c r="M170" s="144"/>
      <c r="O170" s="33"/>
      <c r="P170" s="33"/>
      <c r="Q170" s="33"/>
      <c r="S170" s="33"/>
      <c r="T170" s="144"/>
      <c r="V170" s="6" t="str">
        <f t="shared" si="40"/>
        <v/>
      </c>
      <c r="W170" s="93" t="str">
        <f t="shared" si="41"/>
        <v/>
      </c>
      <c r="X170" s="33"/>
      <c r="Y170" s="33"/>
      <c r="Z170" s="33"/>
      <c r="AA170" s="33"/>
      <c r="AB170" s="33"/>
      <c r="AC170" s="33"/>
      <c r="AD170" s="144"/>
      <c r="AF170" s="6" t="str">
        <f t="shared" si="33"/>
        <v/>
      </c>
      <c r="AG170" s="37" t="str">
        <f t="shared" si="42"/>
        <v/>
      </c>
      <c r="AH170" s="54" t="str">
        <f t="shared" si="43"/>
        <v/>
      </c>
      <c r="AI170" s="33"/>
      <c r="AJ170" s="33"/>
      <c r="AK170" s="33"/>
      <c r="AL170" s="33"/>
      <c r="AM170" s="33"/>
      <c r="AN170" s="33"/>
      <c r="AO170" s="144"/>
      <c r="AQ170" s="37" t="str">
        <f t="shared" si="36"/>
        <v/>
      </c>
      <c r="AR170" s="101" t="str">
        <f>IF(Calculations!FC170&lt;&gt;"",NORMSINV(Calculations!FC170),"")</f>
        <v/>
      </c>
      <c r="AS170" s="93" t="str">
        <f t="shared" si="44"/>
        <v/>
      </c>
      <c r="AU170" s="33"/>
      <c r="AV170" s="33"/>
      <c r="AW170" s="33"/>
      <c r="AX170" s="33"/>
      <c r="AY170" s="33"/>
      <c r="AZ170" s="144"/>
      <c r="BB170" s="33"/>
      <c r="BC170" s="33"/>
      <c r="BD170" s="144"/>
    </row>
    <row r="171" spans="4:56" x14ac:dyDescent="0.2">
      <c r="D171" s="75" t="str">
        <f t="shared" si="31"/>
        <v/>
      </c>
      <c r="E171" s="6" t="str">
        <f t="shared" si="38"/>
        <v/>
      </c>
      <c r="F171" s="54" t="str">
        <f t="shared" si="39"/>
        <v/>
      </c>
      <c r="M171" s="144"/>
      <c r="O171" s="33"/>
      <c r="P171" s="33"/>
      <c r="Q171" s="33"/>
      <c r="S171" s="33"/>
      <c r="T171" s="144"/>
      <c r="V171" s="6" t="str">
        <f t="shared" si="40"/>
        <v/>
      </c>
      <c r="W171" s="93" t="str">
        <f t="shared" si="41"/>
        <v/>
      </c>
      <c r="X171" s="33"/>
      <c r="Y171" s="33"/>
      <c r="Z171" s="33"/>
      <c r="AA171" s="33"/>
      <c r="AB171" s="33"/>
      <c r="AC171" s="33"/>
      <c r="AD171" s="144"/>
      <c r="AF171" s="6" t="str">
        <f t="shared" si="33"/>
        <v/>
      </c>
      <c r="AG171" s="37" t="str">
        <f t="shared" si="42"/>
        <v/>
      </c>
      <c r="AH171" s="54" t="str">
        <f t="shared" si="43"/>
        <v/>
      </c>
      <c r="AI171" s="33"/>
      <c r="AJ171" s="33"/>
      <c r="AK171" s="33"/>
      <c r="AL171" s="33"/>
      <c r="AM171" s="33"/>
      <c r="AN171" s="33"/>
      <c r="AO171" s="144"/>
      <c r="AQ171" s="37" t="str">
        <f t="shared" si="36"/>
        <v/>
      </c>
      <c r="AR171" s="101" t="str">
        <f>IF(Calculations!FC171&lt;&gt;"",NORMSINV(Calculations!FC171),"")</f>
        <v/>
      </c>
      <c r="AS171" s="93" t="str">
        <f t="shared" si="44"/>
        <v/>
      </c>
      <c r="AU171" s="33"/>
      <c r="AV171" s="33"/>
      <c r="AW171" s="33"/>
      <c r="AX171" s="33"/>
      <c r="AY171" s="33"/>
      <c r="AZ171" s="144"/>
      <c r="BB171" s="33"/>
      <c r="BC171" s="33"/>
      <c r="BD171" s="144"/>
    </row>
    <row r="172" spans="4:56" x14ac:dyDescent="0.2">
      <c r="D172" s="75" t="str">
        <f t="shared" si="31"/>
        <v/>
      </c>
      <c r="E172" s="6" t="str">
        <f t="shared" si="38"/>
        <v/>
      </c>
      <c r="F172" s="54" t="str">
        <f t="shared" si="39"/>
        <v/>
      </c>
      <c r="M172" s="144"/>
      <c r="O172" s="33"/>
      <c r="P172" s="33"/>
      <c r="Q172" s="33"/>
      <c r="S172" s="33"/>
      <c r="T172" s="144"/>
      <c r="V172" s="6" t="str">
        <f t="shared" si="40"/>
        <v/>
      </c>
      <c r="W172" s="93" t="str">
        <f t="shared" si="41"/>
        <v/>
      </c>
      <c r="X172" s="33"/>
      <c r="Y172" s="33"/>
      <c r="Z172" s="33"/>
      <c r="AA172" s="33"/>
      <c r="AB172" s="33"/>
      <c r="AC172" s="33"/>
      <c r="AD172" s="144"/>
      <c r="AF172" s="6" t="str">
        <f t="shared" si="33"/>
        <v/>
      </c>
      <c r="AG172" s="37" t="str">
        <f t="shared" si="42"/>
        <v/>
      </c>
      <c r="AH172" s="54" t="str">
        <f t="shared" si="43"/>
        <v/>
      </c>
      <c r="AI172" s="33"/>
      <c r="AJ172" s="33"/>
      <c r="AK172" s="33"/>
      <c r="AL172" s="33"/>
      <c r="AM172" s="33"/>
      <c r="AN172" s="33"/>
      <c r="AO172" s="144"/>
      <c r="AQ172" s="37" t="str">
        <f t="shared" si="36"/>
        <v/>
      </c>
      <c r="AR172" s="101" t="str">
        <f>IF(Calculations!FC172&lt;&gt;"",NORMSINV(Calculations!FC172),"")</f>
        <v/>
      </c>
      <c r="AS172" s="93" t="str">
        <f t="shared" si="44"/>
        <v/>
      </c>
      <c r="AU172" s="33"/>
      <c r="AV172" s="33"/>
      <c r="AW172" s="33"/>
      <c r="AX172" s="33"/>
      <c r="AY172" s="33"/>
      <c r="AZ172" s="144"/>
      <c r="BB172" s="33"/>
      <c r="BC172" s="33"/>
      <c r="BD172" s="144"/>
    </row>
    <row r="173" spans="4:56" x14ac:dyDescent="0.2">
      <c r="D173" s="75" t="str">
        <f t="shared" si="31"/>
        <v/>
      </c>
      <c r="E173" s="6" t="str">
        <f t="shared" si="38"/>
        <v/>
      </c>
      <c r="F173" s="54" t="str">
        <f t="shared" si="39"/>
        <v/>
      </c>
      <c r="M173" s="144"/>
      <c r="O173" s="33"/>
      <c r="P173" s="33"/>
      <c r="Q173" s="33"/>
      <c r="S173" s="33"/>
      <c r="T173" s="144"/>
      <c r="V173" s="6" t="str">
        <f t="shared" si="40"/>
        <v/>
      </c>
      <c r="W173" s="93" t="str">
        <f t="shared" si="41"/>
        <v/>
      </c>
      <c r="X173" s="33"/>
      <c r="Y173" s="33"/>
      <c r="Z173" s="33"/>
      <c r="AA173" s="33"/>
      <c r="AB173" s="33"/>
      <c r="AC173" s="33"/>
      <c r="AD173" s="144"/>
      <c r="AF173" s="6" t="str">
        <f t="shared" si="33"/>
        <v/>
      </c>
      <c r="AG173" s="37" t="str">
        <f t="shared" si="42"/>
        <v/>
      </c>
      <c r="AH173" s="54" t="str">
        <f t="shared" si="43"/>
        <v/>
      </c>
      <c r="AI173" s="33"/>
      <c r="AJ173" s="33"/>
      <c r="AK173" s="33"/>
      <c r="AL173" s="33"/>
      <c r="AM173" s="33"/>
      <c r="AN173" s="33"/>
      <c r="AO173" s="144"/>
      <c r="AQ173" s="37" t="str">
        <f t="shared" si="36"/>
        <v/>
      </c>
      <c r="AR173" s="101" t="str">
        <f>IF(Calculations!FC173&lt;&gt;"",NORMSINV(Calculations!FC173),"")</f>
        <v/>
      </c>
      <c r="AS173" s="93" t="str">
        <f t="shared" si="44"/>
        <v/>
      </c>
      <c r="AU173" s="33"/>
      <c r="AV173" s="33"/>
      <c r="AW173" s="33"/>
      <c r="AX173" s="33"/>
      <c r="AY173" s="33"/>
      <c r="AZ173" s="144"/>
      <c r="BB173" s="33"/>
      <c r="BC173" s="33"/>
      <c r="BD173" s="144"/>
    </row>
    <row r="174" spans="4:56" x14ac:dyDescent="0.2">
      <c r="D174" s="75" t="str">
        <f t="shared" si="31"/>
        <v/>
      </c>
      <c r="E174" s="6" t="str">
        <f t="shared" si="38"/>
        <v/>
      </c>
      <c r="F174" s="54" t="str">
        <f t="shared" si="39"/>
        <v/>
      </c>
      <c r="M174" s="144"/>
      <c r="O174" s="33"/>
      <c r="P174" s="33"/>
      <c r="Q174" s="33"/>
      <c r="S174" s="33"/>
      <c r="T174" s="144"/>
      <c r="V174" s="6" t="str">
        <f t="shared" si="40"/>
        <v/>
      </c>
      <c r="W174" s="93" t="str">
        <f t="shared" si="41"/>
        <v/>
      </c>
      <c r="X174" s="33"/>
      <c r="Y174" s="33"/>
      <c r="Z174" s="33"/>
      <c r="AA174" s="33"/>
      <c r="AB174" s="33"/>
      <c r="AC174" s="33"/>
      <c r="AD174" s="144"/>
      <c r="AF174" s="6" t="str">
        <f t="shared" si="33"/>
        <v/>
      </c>
      <c r="AG174" s="37" t="str">
        <f t="shared" si="42"/>
        <v/>
      </c>
      <c r="AH174" s="54" t="str">
        <f t="shared" si="43"/>
        <v/>
      </c>
      <c r="AI174" s="33"/>
      <c r="AJ174" s="33"/>
      <c r="AK174" s="33"/>
      <c r="AL174" s="33"/>
      <c r="AM174" s="33"/>
      <c r="AN174" s="33"/>
      <c r="AO174" s="144"/>
      <c r="AQ174" s="37" t="str">
        <f t="shared" si="36"/>
        <v/>
      </c>
      <c r="AR174" s="101" t="str">
        <f>IF(Calculations!FC174&lt;&gt;"",NORMSINV(Calculations!FC174),"")</f>
        <v/>
      </c>
      <c r="AS174" s="93" t="str">
        <f t="shared" si="44"/>
        <v/>
      </c>
      <c r="AU174" s="33"/>
      <c r="AV174" s="33"/>
      <c r="AW174" s="33"/>
      <c r="AX174" s="33"/>
      <c r="AY174" s="33"/>
      <c r="AZ174" s="144"/>
      <c r="BB174" s="33"/>
      <c r="BC174" s="33"/>
      <c r="BD174" s="144"/>
    </row>
    <row r="175" spans="4:56" x14ac:dyDescent="0.2">
      <c r="D175" s="75" t="str">
        <f t="shared" si="31"/>
        <v/>
      </c>
      <c r="E175" s="6" t="str">
        <f t="shared" si="38"/>
        <v/>
      </c>
      <c r="F175" s="54" t="str">
        <f t="shared" si="39"/>
        <v/>
      </c>
      <c r="M175" s="144"/>
      <c r="O175" s="33"/>
      <c r="P175" s="33"/>
      <c r="Q175" s="33"/>
      <c r="S175" s="33"/>
      <c r="T175" s="144"/>
      <c r="V175" s="6" t="str">
        <f t="shared" si="40"/>
        <v/>
      </c>
      <c r="W175" s="93" t="str">
        <f t="shared" si="41"/>
        <v/>
      </c>
      <c r="X175" s="33"/>
      <c r="Y175" s="33"/>
      <c r="Z175" s="33"/>
      <c r="AA175" s="33"/>
      <c r="AB175" s="33"/>
      <c r="AC175" s="33"/>
      <c r="AD175" s="144"/>
      <c r="AF175" s="6" t="str">
        <f t="shared" si="33"/>
        <v/>
      </c>
      <c r="AG175" s="37" t="str">
        <f t="shared" si="42"/>
        <v/>
      </c>
      <c r="AH175" s="54" t="str">
        <f t="shared" si="43"/>
        <v/>
      </c>
      <c r="AI175" s="33"/>
      <c r="AJ175" s="33"/>
      <c r="AK175" s="33"/>
      <c r="AL175" s="33"/>
      <c r="AM175" s="33"/>
      <c r="AN175" s="33"/>
      <c r="AO175" s="144"/>
      <c r="AQ175" s="37" t="str">
        <f t="shared" si="36"/>
        <v/>
      </c>
      <c r="AR175" s="101" t="str">
        <f>IF(Calculations!FC175&lt;&gt;"",NORMSINV(Calculations!FC175),"")</f>
        <v/>
      </c>
      <c r="AS175" s="93" t="str">
        <f t="shared" si="44"/>
        <v/>
      </c>
      <c r="AU175" s="33"/>
      <c r="AV175" s="33"/>
      <c r="AW175" s="33"/>
      <c r="AX175" s="33"/>
      <c r="AY175" s="33"/>
      <c r="AZ175" s="144"/>
      <c r="BB175" s="33"/>
      <c r="BC175" s="33"/>
      <c r="BD175" s="144"/>
    </row>
    <row r="176" spans="4:56" x14ac:dyDescent="0.2">
      <c r="D176" s="75" t="str">
        <f t="shared" si="31"/>
        <v/>
      </c>
      <c r="E176" s="6" t="str">
        <f t="shared" si="38"/>
        <v/>
      </c>
      <c r="F176" s="54" t="str">
        <f t="shared" si="39"/>
        <v/>
      </c>
      <c r="M176" s="144"/>
      <c r="O176" s="33"/>
      <c r="P176" s="33"/>
      <c r="Q176" s="33"/>
      <c r="S176" s="33"/>
      <c r="T176" s="144"/>
      <c r="V176" s="6" t="str">
        <f t="shared" si="40"/>
        <v/>
      </c>
      <c r="W176" s="93" t="str">
        <f t="shared" si="41"/>
        <v/>
      </c>
      <c r="X176" s="33"/>
      <c r="Y176" s="33"/>
      <c r="Z176" s="33"/>
      <c r="AA176" s="33"/>
      <c r="AB176" s="33"/>
      <c r="AC176" s="33"/>
      <c r="AD176" s="144"/>
      <c r="AF176" s="6" t="str">
        <f t="shared" si="33"/>
        <v/>
      </c>
      <c r="AG176" s="37" t="str">
        <f t="shared" si="42"/>
        <v/>
      </c>
      <c r="AH176" s="54" t="str">
        <f t="shared" si="43"/>
        <v/>
      </c>
      <c r="AI176" s="33"/>
      <c r="AJ176" s="33"/>
      <c r="AK176" s="33"/>
      <c r="AL176" s="33"/>
      <c r="AM176" s="33"/>
      <c r="AN176" s="33"/>
      <c r="AO176" s="144"/>
      <c r="AQ176" s="37" t="str">
        <f t="shared" si="36"/>
        <v/>
      </c>
      <c r="AR176" s="101" t="str">
        <f>IF(Calculations!FC176&lt;&gt;"",NORMSINV(Calculations!FC176),"")</f>
        <v/>
      </c>
      <c r="AS176" s="93" t="str">
        <f t="shared" si="44"/>
        <v/>
      </c>
      <c r="AU176" s="33"/>
      <c r="AV176" s="33"/>
      <c r="AW176" s="33"/>
      <c r="AX176" s="33"/>
      <c r="AY176" s="33"/>
      <c r="AZ176" s="144"/>
      <c r="BB176" s="33"/>
      <c r="BC176" s="33"/>
      <c r="BD176" s="144"/>
    </row>
    <row r="177" spans="4:56" x14ac:dyDescent="0.2">
      <c r="D177" s="75" t="str">
        <f t="shared" si="31"/>
        <v/>
      </c>
      <c r="E177" s="6" t="str">
        <f t="shared" si="38"/>
        <v/>
      </c>
      <c r="F177" s="54" t="str">
        <f t="shared" si="39"/>
        <v/>
      </c>
      <c r="M177" s="144"/>
      <c r="O177" s="33"/>
      <c r="P177" s="33"/>
      <c r="Q177" s="33"/>
      <c r="S177" s="33"/>
      <c r="T177" s="144"/>
      <c r="V177" s="6" t="str">
        <f t="shared" si="40"/>
        <v/>
      </c>
      <c r="W177" s="93" t="str">
        <f t="shared" si="41"/>
        <v/>
      </c>
      <c r="X177" s="33"/>
      <c r="Y177" s="33"/>
      <c r="Z177" s="33"/>
      <c r="AA177" s="33"/>
      <c r="AB177" s="33"/>
      <c r="AC177" s="33"/>
      <c r="AD177" s="144"/>
      <c r="AF177" s="6" t="str">
        <f t="shared" si="33"/>
        <v/>
      </c>
      <c r="AG177" s="37" t="str">
        <f t="shared" si="42"/>
        <v/>
      </c>
      <c r="AH177" s="54" t="str">
        <f t="shared" si="43"/>
        <v/>
      </c>
      <c r="AI177" s="33"/>
      <c r="AJ177" s="33"/>
      <c r="AK177" s="33"/>
      <c r="AL177" s="33"/>
      <c r="AM177" s="33"/>
      <c r="AN177" s="33"/>
      <c r="AO177" s="144"/>
      <c r="AQ177" s="37" t="str">
        <f t="shared" si="36"/>
        <v/>
      </c>
      <c r="AR177" s="101" t="str">
        <f>IF(Calculations!FC177&lt;&gt;"",NORMSINV(Calculations!FC177),"")</f>
        <v/>
      </c>
      <c r="AS177" s="93" t="str">
        <f t="shared" si="44"/>
        <v/>
      </c>
      <c r="AU177" s="33"/>
      <c r="AV177" s="33"/>
      <c r="AW177" s="33"/>
      <c r="AX177" s="33"/>
      <c r="AY177" s="33"/>
      <c r="AZ177" s="144"/>
      <c r="BB177" s="33"/>
      <c r="BC177" s="33"/>
      <c r="BD177" s="144"/>
    </row>
    <row r="178" spans="4:56" x14ac:dyDescent="0.2">
      <c r="D178" s="75" t="str">
        <f t="shared" si="31"/>
        <v/>
      </c>
      <c r="E178" s="6" t="str">
        <f t="shared" si="38"/>
        <v/>
      </c>
      <c r="F178" s="54" t="str">
        <f t="shared" si="39"/>
        <v/>
      </c>
      <c r="M178" s="144"/>
      <c r="O178" s="33"/>
      <c r="P178" s="33"/>
      <c r="Q178" s="33"/>
      <c r="S178" s="33"/>
      <c r="T178" s="144"/>
      <c r="V178" s="6" t="str">
        <f t="shared" si="40"/>
        <v/>
      </c>
      <c r="W178" s="93" t="str">
        <f t="shared" si="41"/>
        <v/>
      </c>
      <c r="X178" s="33"/>
      <c r="Y178" s="33"/>
      <c r="Z178" s="33"/>
      <c r="AA178" s="33"/>
      <c r="AB178" s="33"/>
      <c r="AC178" s="33"/>
      <c r="AD178" s="144"/>
      <c r="AF178" s="6" t="str">
        <f t="shared" si="33"/>
        <v/>
      </c>
      <c r="AG178" s="37" t="str">
        <f t="shared" si="42"/>
        <v/>
      </c>
      <c r="AH178" s="54" t="str">
        <f t="shared" si="43"/>
        <v/>
      </c>
      <c r="AI178" s="33"/>
      <c r="AJ178" s="33"/>
      <c r="AK178" s="33"/>
      <c r="AL178" s="33"/>
      <c r="AM178" s="33"/>
      <c r="AN178" s="33"/>
      <c r="AO178" s="144"/>
      <c r="AQ178" s="37" t="str">
        <f t="shared" si="36"/>
        <v/>
      </c>
      <c r="AR178" s="101" t="str">
        <f>IF(Calculations!FC178&lt;&gt;"",NORMSINV(Calculations!FC178),"")</f>
        <v/>
      </c>
      <c r="AS178" s="93" t="str">
        <f t="shared" si="44"/>
        <v/>
      </c>
      <c r="AU178" s="33"/>
      <c r="AV178" s="33"/>
      <c r="AW178" s="33"/>
      <c r="AX178" s="33"/>
      <c r="AY178" s="33"/>
      <c r="AZ178" s="144"/>
      <c r="BB178" s="33"/>
      <c r="BC178" s="33"/>
      <c r="BD178" s="144"/>
    </row>
    <row r="179" spans="4:56" x14ac:dyDescent="0.2">
      <c r="D179" s="75" t="str">
        <f t="shared" si="31"/>
        <v/>
      </c>
      <c r="E179" s="6" t="str">
        <f t="shared" si="38"/>
        <v/>
      </c>
      <c r="F179" s="54" t="str">
        <f t="shared" si="39"/>
        <v/>
      </c>
      <c r="M179" s="144"/>
      <c r="O179" s="33"/>
      <c r="P179" s="33"/>
      <c r="Q179" s="33"/>
      <c r="S179" s="33"/>
      <c r="T179" s="144"/>
      <c r="V179" s="6" t="str">
        <f t="shared" si="40"/>
        <v/>
      </c>
      <c r="W179" s="93" t="str">
        <f t="shared" si="41"/>
        <v/>
      </c>
      <c r="X179" s="33"/>
      <c r="Y179" s="33"/>
      <c r="Z179" s="33"/>
      <c r="AA179" s="33"/>
      <c r="AB179" s="33"/>
      <c r="AC179" s="33"/>
      <c r="AD179" s="144"/>
      <c r="AF179" s="6" t="str">
        <f t="shared" si="33"/>
        <v/>
      </c>
      <c r="AG179" s="37" t="str">
        <f t="shared" si="42"/>
        <v/>
      </c>
      <c r="AH179" s="54" t="str">
        <f t="shared" si="43"/>
        <v/>
      </c>
      <c r="AI179" s="33"/>
      <c r="AJ179" s="33"/>
      <c r="AK179" s="33"/>
      <c r="AL179" s="33"/>
      <c r="AM179" s="33"/>
      <c r="AN179" s="33"/>
      <c r="AO179" s="144"/>
      <c r="AQ179" s="37" t="str">
        <f t="shared" si="36"/>
        <v/>
      </c>
      <c r="AR179" s="101" t="str">
        <f>IF(Calculations!FC179&lt;&gt;"",NORMSINV(Calculations!FC179),"")</f>
        <v/>
      </c>
      <c r="AS179" s="93" t="str">
        <f t="shared" si="44"/>
        <v/>
      </c>
      <c r="AU179" s="33"/>
      <c r="AV179" s="33"/>
      <c r="AW179" s="33"/>
      <c r="AX179" s="33"/>
      <c r="AY179" s="33"/>
      <c r="AZ179" s="144"/>
      <c r="BB179" s="33"/>
      <c r="BC179" s="33"/>
      <c r="BD179" s="144"/>
    </row>
    <row r="180" spans="4:56" x14ac:dyDescent="0.2">
      <c r="D180" s="75" t="str">
        <f t="shared" si="31"/>
        <v/>
      </c>
      <c r="E180" s="6" t="str">
        <f t="shared" si="38"/>
        <v/>
      </c>
      <c r="F180" s="54" t="str">
        <f t="shared" si="39"/>
        <v/>
      </c>
      <c r="M180" s="144"/>
      <c r="O180" s="33"/>
      <c r="P180" s="33"/>
      <c r="Q180" s="33"/>
      <c r="S180" s="33"/>
      <c r="T180" s="144"/>
      <c r="V180" s="6" t="str">
        <f t="shared" si="40"/>
        <v/>
      </c>
      <c r="W180" s="93" t="str">
        <f t="shared" si="41"/>
        <v/>
      </c>
      <c r="X180" s="33"/>
      <c r="Y180" s="33"/>
      <c r="Z180" s="33"/>
      <c r="AA180" s="33"/>
      <c r="AB180" s="33"/>
      <c r="AC180" s="33"/>
      <c r="AD180" s="144"/>
      <c r="AF180" s="6" t="str">
        <f t="shared" si="33"/>
        <v/>
      </c>
      <c r="AG180" s="37" t="str">
        <f t="shared" si="42"/>
        <v/>
      </c>
      <c r="AH180" s="54" t="str">
        <f t="shared" si="43"/>
        <v/>
      </c>
      <c r="AI180" s="33"/>
      <c r="AJ180" s="33"/>
      <c r="AK180" s="33"/>
      <c r="AL180" s="33"/>
      <c r="AM180" s="33"/>
      <c r="AN180" s="33"/>
      <c r="AO180" s="144"/>
      <c r="AQ180" s="37" t="str">
        <f t="shared" si="36"/>
        <v/>
      </c>
      <c r="AR180" s="101" t="str">
        <f>IF(Calculations!FC180&lt;&gt;"",NORMSINV(Calculations!FC180),"")</f>
        <v/>
      </c>
      <c r="AS180" s="93" t="str">
        <f t="shared" si="44"/>
        <v/>
      </c>
      <c r="AU180" s="33"/>
      <c r="AV180" s="33"/>
      <c r="AW180" s="33"/>
      <c r="AX180" s="33"/>
      <c r="AY180" s="33"/>
      <c r="AZ180" s="144"/>
      <c r="BB180" s="33"/>
      <c r="BC180" s="33"/>
      <c r="BD180" s="144"/>
    </row>
    <row r="181" spans="4:56" x14ac:dyDescent="0.2">
      <c r="D181" s="75" t="str">
        <f t="shared" si="31"/>
        <v/>
      </c>
      <c r="E181" s="6" t="str">
        <f t="shared" si="38"/>
        <v/>
      </c>
      <c r="F181" s="54" t="str">
        <f t="shared" si="39"/>
        <v/>
      </c>
      <c r="M181" s="144"/>
      <c r="O181" s="33"/>
      <c r="P181" s="33"/>
      <c r="Q181" s="33"/>
      <c r="S181" s="33"/>
      <c r="T181" s="144"/>
      <c r="V181" s="6" t="str">
        <f t="shared" si="40"/>
        <v/>
      </c>
      <c r="W181" s="93" t="str">
        <f t="shared" si="41"/>
        <v/>
      </c>
      <c r="X181" s="33"/>
      <c r="Y181" s="33"/>
      <c r="Z181" s="33"/>
      <c r="AA181" s="33"/>
      <c r="AB181" s="33"/>
      <c r="AC181" s="33"/>
      <c r="AD181" s="144"/>
      <c r="AF181" s="6" t="str">
        <f t="shared" si="33"/>
        <v/>
      </c>
      <c r="AG181" s="37" t="str">
        <f t="shared" si="42"/>
        <v/>
      </c>
      <c r="AH181" s="54" t="str">
        <f t="shared" si="43"/>
        <v/>
      </c>
      <c r="AI181" s="33"/>
      <c r="AJ181" s="33"/>
      <c r="AK181" s="33"/>
      <c r="AL181" s="33"/>
      <c r="AM181" s="33"/>
      <c r="AN181" s="33"/>
      <c r="AO181" s="144"/>
      <c r="AQ181" s="37" t="str">
        <f t="shared" si="36"/>
        <v/>
      </c>
      <c r="AR181" s="101" t="str">
        <f>IF(Calculations!FC181&lt;&gt;"",NORMSINV(Calculations!FC181),"")</f>
        <v/>
      </c>
      <c r="AS181" s="93" t="str">
        <f t="shared" si="44"/>
        <v/>
      </c>
      <c r="AU181" s="33"/>
      <c r="AV181" s="33"/>
      <c r="AW181" s="33"/>
      <c r="AX181" s="33"/>
      <c r="AY181" s="33"/>
      <c r="AZ181" s="144"/>
      <c r="BB181" s="33"/>
      <c r="BC181" s="33"/>
      <c r="BD181" s="144"/>
    </row>
    <row r="182" spans="4:56" x14ac:dyDescent="0.2">
      <c r="D182" s="75" t="str">
        <f t="shared" si="31"/>
        <v/>
      </c>
      <c r="E182" s="6" t="str">
        <f t="shared" si="38"/>
        <v/>
      </c>
      <c r="F182" s="54" t="str">
        <f t="shared" si="39"/>
        <v/>
      </c>
      <c r="M182" s="144"/>
      <c r="O182" s="33"/>
      <c r="P182" s="33"/>
      <c r="Q182" s="33"/>
      <c r="S182" s="33"/>
      <c r="T182" s="144"/>
      <c r="V182" s="6" t="str">
        <f t="shared" si="40"/>
        <v/>
      </c>
      <c r="W182" s="93" t="str">
        <f t="shared" si="41"/>
        <v/>
      </c>
      <c r="X182" s="33"/>
      <c r="Y182" s="33"/>
      <c r="Z182" s="33"/>
      <c r="AA182" s="33"/>
      <c r="AB182" s="33"/>
      <c r="AC182" s="33"/>
      <c r="AD182" s="144"/>
      <c r="AF182" s="6" t="str">
        <f t="shared" si="33"/>
        <v/>
      </c>
      <c r="AG182" s="37" t="str">
        <f t="shared" si="42"/>
        <v/>
      </c>
      <c r="AH182" s="54" t="str">
        <f t="shared" si="43"/>
        <v/>
      </c>
      <c r="AI182" s="33"/>
      <c r="AJ182" s="33"/>
      <c r="AK182" s="33"/>
      <c r="AL182" s="33"/>
      <c r="AM182" s="33"/>
      <c r="AN182" s="33"/>
      <c r="AO182" s="144"/>
      <c r="AQ182" s="37" t="str">
        <f t="shared" si="36"/>
        <v/>
      </c>
      <c r="AR182" s="101" t="str">
        <f>IF(Calculations!FC182&lt;&gt;"",NORMSINV(Calculations!FC182),"")</f>
        <v/>
      </c>
      <c r="AS182" s="93" t="str">
        <f t="shared" si="44"/>
        <v/>
      </c>
      <c r="AU182" s="33"/>
      <c r="AV182" s="33"/>
      <c r="AW182" s="33"/>
      <c r="AX182" s="33"/>
      <c r="AY182" s="33"/>
      <c r="AZ182" s="144"/>
      <c r="BB182" s="33"/>
      <c r="BC182" s="33"/>
      <c r="BD182" s="144"/>
    </row>
    <row r="183" spans="4:56" x14ac:dyDescent="0.2">
      <c r="D183" s="75" t="str">
        <f t="shared" si="31"/>
        <v/>
      </c>
      <c r="E183" s="6" t="str">
        <f t="shared" si="38"/>
        <v/>
      </c>
      <c r="F183" s="54" t="str">
        <f t="shared" si="39"/>
        <v/>
      </c>
      <c r="M183" s="144"/>
      <c r="O183" s="33"/>
      <c r="P183" s="33"/>
      <c r="Q183" s="33"/>
      <c r="S183" s="33"/>
      <c r="T183" s="144"/>
      <c r="V183" s="6" t="str">
        <f t="shared" si="40"/>
        <v/>
      </c>
      <c r="W183" s="93" t="str">
        <f t="shared" si="41"/>
        <v/>
      </c>
      <c r="X183" s="33"/>
      <c r="Y183" s="33"/>
      <c r="Z183" s="33"/>
      <c r="AA183" s="33"/>
      <c r="AB183" s="33"/>
      <c r="AC183" s="33"/>
      <c r="AD183" s="144"/>
      <c r="AF183" s="6" t="str">
        <f t="shared" si="33"/>
        <v/>
      </c>
      <c r="AG183" s="37" t="str">
        <f t="shared" si="42"/>
        <v/>
      </c>
      <c r="AH183" s="54" t="str">
        <f t="shared" si="43"/>
        <v/>
      </c>
      <c r="AI183" s="33"/>
      <c r="AJ183" s="33"/>
      <c r="AK183" s="33"/>
      <c r="AL183" s="33"/>
      <c r="AM183" s="33"/>
      <c r="AN183" s="33"/>
      <c r="AO183" s="144"/>
      <c r="AQ183" s="37" t="str">
        <f t="shared" si="36"/>
        <v/>
      </c>
      <c r="AR183" s="101" t="str">
        <f>IF(Calculations!FC183&lt;&gt;"",NORMSINV(Calculations!FC183),"")</f>
        <v/>
      </c>
      <c r="AS183" s="93" t="str">
        <f t="shared" si="44"/>
        <v/>
      </c>
      <c r="AU183" s="33"/>
      <c r="AV183" s="33"/>
      <c r="AW183" s="33"/>
      <c r="AX183" s="33"/>
      <c r="AY183" s="33"/>
      <c r="AZ183" s="144"/>
      <c r="BB183" s="33"/>
      <c r="BC183" s="33"/>
      <c r="BD183" s="144"/>
    </row>
    <row r="184" spans="4:56" x14ac:dyDescent="0.2">
      <c r="D184" s="75" t="str">
        <f t="shared" si="31"/>
        <v/>
      </c>
      <c r="E184" s="6" t="str">
        <f t="shared" si="38"/>
        <v/>
      </c>
      <c r="F184" s="54" t="str">
        <f t="shared" si="39"/>
        <v/>
      </c>
      <c r="M184" s="144"/>
      <c r="O184" s="33"/>
      <c r="P184" s="33"/>
      <c r="Q184" s="33"/>
      <c r="S184" s="33"/>
      <c r="T184" s="144"/>
      <c r="V184" s="6" t="str">
        <f t="shared" si="40"/>
        <v/>
      </c>
      <c r="W184" s="93" t="str">
        <f t="shared" si="41"/>
        <v/>
      </c>
      <c r="X184" s="33"/>
      <c r="Y184" s="33"/>
      <c r="Z184" s="33"/>
      <c r="AA184" s="33"/>
      <c r="AB184" s="33"/>
      <c r="AC184" s="33"/>
      <c r="AD184" s="144"/>
      <c r="AF184" s="6" t="str">
        <f t="shared" si="33"/>
        <v/>
      </c>
      <c r="AG184" s="37" t="str">
        <f t="shared" si="42"/>
        <v/>
      </c>
      <c r="AH184" s="54" t="str">
        <f t="shared" si="43"/>
        <v/>
      </c>
      <c r="AI184" s="33"/>
      <c r="AJ184" s="33"/>
      <c r="AK184" s="33"/>
      <c r="AL184" s="33"/>
      <c r="AM184" s="33"/>
      <c r="AN184" s="33"/>
      <c r="AO184" s="144"/>
      <c r="AQ184" s="37" t="str">
        <f t="shared" si="36"/>
        <v/>
      </c>
      <c r="AR184" s="101" t="str">
        <f>IF(Calculations!FC184&lt;&gt;"",NORMSINV(Calculations!FC184),"")</f>
        <v/>
      </c>
      <c r="AS184" s="93" t="str">
        <f t="shared" si="44"/>
        <v/>
      </c>
      <c r="AU184" s="33"/>
      <c r="AV184" s="33"/>
      <c r="AW184" s="33"/>
      <c r="AX184" s="33"/>
      <c r="AY184" s="33"/>
      <c r="AZ184" s="144"/>
      <c r="BB184" s="33"/>
      <c r="BC184" s="33"/>
      <c r="BD184" s="144"/>
    </row>
    <row r="185" spans="4:56" x14ac:dyDescent="0.2">
      <c r="D185" s="75" t="str">
        <f t="shared" si="31"/>
        <v/>
      </c>
      <c r="E185" s="6" t="str">
        <f t="shared" si="38"/>
        <v/>
      </c>
      <c r="F185" s="54" t="str">
        <f t="shared" si="39"/>
        <v/>
      </c>
      <c r="M185" s="144"/>
      <c r="O185" s="33"/>
      <c r="P185" s="33"/>
      <c r="Q185" s="33"/>
      <c r="S185" s="33"/>
      <c r="T185" s="144"/>
      <c r="V185" s="6" t="str">
        <f t="shared" si="40"/>
        <v/>
      </c>
      <c r="W185" s="93" t="str">
        <f t="shared" si="41"/>
        <v/>
      </c>
      <c r="X185" s="33"/>
      <c r="Y185" s="33"/>
      <c r="Z185" s="33"/>
      <c r="AA185" s="33"/>
      <c r="AB185" s="33"/>
      <c r="AC185" s="33"/>
      <c r="AD185" s="144"/>
      <c r="AF185" s="6" t="str">
        <f t="shared" si="33"/>
        <v/>
      </c>
      <c r="AG185" s="37" t="str">
        <f t="shared" si="42"/>
        <v/>
      </c>
      <c r="AH185" s="54" t="str">
        <f t="shared" si="43"/>
        <v/>
      </c>
      <c r="AI185" s="33"/>
      <c r="AJ185" s="33"/>
      <c r="AK185" s="33"/>
      <c r="AL185" s="33"/>
      <c r="AM185" s="33"/>
      <c r="AN185" s="33"/>
      <c r="AO185" s="144"/>
      <c r="AQ185" s="37" t="str">
        <f t="shared" si="36"/>
        <v/>
      </c>
      <c r="AR185" s="101" t="str">
        <f>IF(Calculations!FC185&lt;&gt;"",NORMSINV(Calculations!FC185),"")</f>
        <v/>
      </c>
      <c r="AS185" s="93" t="str">
        <f t="shared" si="44"/>
        <v/>
      </c>
      <c r="AU185" s="33"/>
      <c r="AV185" s="33"/>
      <c r="AW185" s="33"/>
      <c r="AX185" s="33"/>
      <c r="AY185" s="33"/>
      <c r="AZ185" s="144"/>
      <c r="BB185" s="33"/>
      <c r="BC185" s="33"/>
      <c r="BD185" s="144"/>
    </row>
    <row r="186" spans="4:56" x14ac:dyDescent="0.2">
      <c r="D186" s="75" t="str">
        <f t="shared" si="31"/>
        <v/>
      </c>
      <c r="E186" s="6" t="str">
        <f t="shared" si="38"/>
        <v/>
      </c>
      <c r="F186" s="54" t="str">
        <f t="shared" si="39"/>
        <v/>
      </c>
      <c r="M186" s="144"/>
      <c r="O186" s="33"/>
      <c r="P186" s="33"/>
      <c r="Q186" s="33"/>
      <c r="S186" s="33"/>
      <c r="T186" s="144"/>
      <c r="V186" s="6" t="str">
        <f t="shared" si="40"/>
        <v/>
      </c>
      <c r="W186" s="93" t="str">
        <f t="shared" si="41"/>
        <v/>
      </c>
      <c r="X186" s="33"/>
      <c r="Y186" s="33"/>
      <c r="Z186" s="33"/>
      <c r="AA186" s="33"/>
      <c r="AB186" s="33"/>
      <c r="AC186" s="33"/>
      <c r="AD186" s="144"/>
      <c r="AF186" s="6" t="str">
        <f t="shared" si="33"/>
        <v/>
      </c>
      <c r="AG186" s="37" t="str">
        <f t="shared" si="42"/>
        <v/>
      </c>
      <c r="AH186" s="54" t="str">
        <f t="shared" si="43"/>
        <v/>
      </c>
      <c r="AI186" s="33"/>
      <c r="AJ186" s="33"/>
      <c r="AK186" s="33"/>
      <c r="AL186" s="33"/>
      <c r="AM186" s="33"/>
      <c r="AN186" s="33"/>
      <c r="AO186" s="144"/>
      <c r="AQ186" s="37" t="str">
        <f t="shared" si="36"/>
        <v/>
      </c>
      <c r="AR186" s="101" t="str">
        <f>IF(Calculations!FC186&lt;&gt;"",NORMSINV(Calculations!FC186),"")</f>
        <v/>
      </c>
      <c r="AS186" s="93" t="str">
        <f t="shared" si="44"/>
        <v/>
      </c>
      <c r="AU186" s="33"/>
      <c r="AV186" s="33"/>
      <c r="AW186" s="33"/>
      <c r="AX186" s="33"/>
      <c r="AY186" s="33"/>
      <c r="AZ186" s="144"/>
      <c r="BB186" s="33"/>
      <c r="BC186" s="33"/>
      <c r="BD186" s="144"/>
    </row>
    <row r="187" spans="4:56" x14ac:dyDescent="0.2">
      <c r="D187" s="75" t="str">
        <f t="shared" si="31"/>
        <v/>
      </c>
      <c r="E187" s="6" t="str">
        <f t="shared" si="38"/>
        <v/>
      </c>
      <c r="F187" s="54" t="str">
        <f t="shared" si="39"/>
        <v/>
      </c>
      <c r="M187" s="144"/>
      <c r="O187" s="33"/>
      <c r="P187" s="33"/>
      <c r="Q187" s="33"/>
      <c r="S187" s="33"/>
      <c r="T187" s="144"/>
      <c r="V187" s="6" t="str">
        <f t="shared" si="40"/>
        <v/>
      </c>
      <c r="W187" s="93" t="str">
        <f t="shared" si="41"/>
        <v/>
      </c>
      <c r="X187" s="33"/>
      <c r="Y187" s="33"/>
      <c r="Z187" s="33"/>
      <c r="AA187" s="33"/>
      <c r="AB187" s="33"/>
      <c r="AC187" s="33"/>
      <c r="AD187" s="144"/>
      <c r="AF187" s="6" t="str">
        <f t="shared" si="33"/>
        <v/>
      </c>
      <c r="AG187" s="37" t="str">
        <f t="shared" si="42"/>
        <v/>
      </c>
      <c r="AH187" s="54" t="str">
        <f t="shared" si="43"/>
        <v/>
      </c>
      <c r="AI187" s="33"/>
      <c r="AJ187" s="33"/>
      <c r="AK187" s="33"/>
      <c r="AL187" s="33"/>
      <c r="AM187" s="33"/>
      <c r="AN187" s="33"/>
      <c r="AO187" s="144"/>
      <c r="AQ187" s="37" t="str">
        <f t="shared" si="36"/>
        <v/>
      </c>
      <c r="AR187" s="101" t="str">
        <f>IF(Calculations!FC187&lt;&gt;"",NORMSINV(Calculations!FC187),"")</f>
        <v/>
      </c>
      <c r="AS187" s="93" t="str">
        <f t="shared" si="44"/>
        <v/>
      </c>
      <c r="AU187" s="33"/>
      <c r="AV187" s="33"/>
      <c r="AW187" s="33"/>
      <c r="AX187" s="33"/>
      <c r="AY187" s="33"/>
      <c r="AZ187" s="144"/>
      <c r="BB187" s="33"/>
      <c r="BC187" s="33"/>
      <c r="BD187" s="144"/>
    </row>
    <row r="188" spans="4:56" x14ac:dyDescent="0.2">
      <c r="D188" s="75" t="str">
        <f t="shared" si="31"/>
        <v/>
      </c>
      <c r="E188" s="6" t="str">
        <f t="shared" si="38"/>
        <v/>
      </c>
      <c r="F188" s="54" t="str">
        <f t="shared" si="39"/>
        <v/>
      </c>
      <c r="M188" s="144"/>
      <c r="O188" s="33"/>
      <c r="P188" s="33"/>
      <c r="Q188" s="33"/>
      <c r="S188" s="33"/>
      <c r="T188" s="144"/>
      <c r="V188" s="6" t="str">
        <f t="shared" si="40"/>
        <v/>
      </c>
      <c r="W188" s="93" t="str">
        <f t="shared" si="41"/>
        <v/>
      </c>
      <c r="X188" s="33"/>
      <c r="Y188" s="33"/>
      <c r="Z188" s="33"/>
      <c r="AA188" s="33"/>
      <c r="AB188" s="33"/>
      <c r="AC188" s="33"/>
      <c r="AD188" s="144"/>
      <c r="AF188" s="6" t="str">
        <f t="shared" si="33"/>
        <v/>
      </c>
      <c r="AG188" s="37" t="str">
        <f t="shared" si="42"/>
        <v/>
      </c>
      <c r="AH188" s="54" t="str">
        <f t="shared" si="43"/>
        <v/>
      </c>
      <c r="AI188" s="33"/>
      <c r="AJ188" s="33"/>
      <c r="AK188" s="33"/>
      <c r="AL188" s="33"/>
      <c r="AM188" s="33"/>
      <c r="AN188" s="33"/>
      <c r="AO188" s="144"/>
      <c r="AQ188" s="37" t="str">
        <f t="shared" si="36"/>
        <v/>
      </c>
      <c r="AR188" s="101" t="str">
        <f>IF(Calculations!FC188&lt;&gt;"",NORMSINV(Calculations!FC188),"")</f>
        <v/>
      </c>
      <c r="AS188" s="93" t="str">
        <f t="shared" si="44"/>
        <v/>
      </c>
      <c r="AU188" s="33"/>
      <c r="AV188" s="33"/>
      <c r="AW188" s="33"/>
      <c r="AX188" s="33"/>
      <c r="AY188" s="33"/>
      <c r="AZ188" s="144"/>
      <c r="BB188" s="33"/>
      <c r="BC188" s="33"/>
      <c r="BD188" s="144"/>
    </row>
    <row r="189" spans="4:56" x14ac:dyDescent="0.2">
      <c r="D189" s="75" t="str">
        <f t="shared" si="31"/>
        <v/>
      </c>
      <c r="E189" s="6" t="str">
        <f t="shared" si="38"/>
        <v/>
      </c>
      <c r="F189" s="54" t="str">
        <f t="shared" si="39"/>
        <v/>
      </c>
      <c r="M189" s="144"/>
      <c r="O189" s="33"/>
      <c r="P189" s="33"/>
      <c r="Q189" s="33"/>
      <c r="S189" s="33"/>
      <c r="T189" s="144"/>
      <c r="V189" s="6" t="str">
        <f t="shared" si="40"/>
        <v/>
      </c>
      <c r="W189" s="93" t="str">
        <f t="shared" si="41"/>
        <v/>
      </c>
      <c r="X189" s="33"/>
      <c r="Y189" s="33"/>
      <c r="Z189" s="33"/>
      <c r="AA189" s="33"/>
      <c r="AB189" s="33"/>
      <c r="AC189" s="33"/>
      <c r="AD189" s="144"/>
      <c r="AF189" s="6" t="str">
        <f t="shared" si="33"/>
        <v/>
      </c>
      <c r="AG189" s="37" t="str">
        <f t="shared" si="42"/>
        <v/>
      </c>
      <c r="AH189" s="54" t="str">
        <f t="shared" si="43"/>
        <v/>
      </c>
      <c r="AI189" s="33"/>
      <c r="AJ189" s="33"/>
      <c r="AK189" s="33"/>
      <c r="AL189" s="33"/>
      <c r="AM189" s="33"/>
      <c r="AN189" s="33"/>
      <c r="AO189" s="144"/>
      <c r="AQ189" s="37" t="str">
        <f t="shared" si="36"/>
        <v/>
      </c>
      <c r="AR189" s="101" t="str">
        <f>IF(Calculations!FC189&lt;&gt;"",NORMSINV(Calculations!FC189),"")</f>
        <v/>
      </c>
      <c r="AS189" s="93" t="str">
        <f t="shared" si="44"/>
        <v/>
      </c>
      <c r="AU189" s="33"/>
      <c r="AV189" s="33"/>
      <c r="AW189" s="33"/>
      <c r="AX189" s="33"/>
      <c r="AY189" s="33"/>
      <c r="AZ189" s="144"/>
      <c r="BB189" s="33"/>
      <c r="BC189" s="33"/>
      <c r="BD189" s="144"/>
    </row>
    <row r="190" spans="4:56" x14ac:dyDescent="0.2">
      <c r="D190" s="75" t="str">
        <f t="shared" si="31"/>
        <v/>
      </c>
      <c r="E190" s="6" t="str">
        <f t="shared" si="38"/>
        <v/>
      </c>
      <c r="F190" s="54" t="str">
        <f t="shared" si="39"/>
        <v/>
      </c>
      <c r="M190" s="144"/>
      <c r="O190" s="33"/>
      <c r="P190" s="33"/>
      <c r="Q190" s="33"/>
      <c r="S190" s="33"/>
      <c r="T190" s="144"/>
      <c r="V190" s="6" t="str">
        <f t="shared" si="40"/>
        <v/>
      </c>
      <c r="W190" s="93" t="str">
        <f t="shared" si="41"/>
        <v/>
      </c>
      <c r="X190" s="33"/>
      <c r="Y190" s="33"/>
      <c r="Z190" s="33"/>
      <c r="AA190" s="33"/>
      <c r="AB190" s="33"/>
      <c r="AC190" s="33"/>
      <c r="AD190" s="144"/>
      <c r="AF190" s="6" t="str">
        <f t="shared" si="33"/>
        <v/>
      </c>
      <c r="AG190" s="37" t="str">
        <f t="shared" si="42"/>
        <v/>
      </c>
      <c r="AH190" s="54" t="str">
        <f t="shared" si="43"/>
        <v/>
      </c>
      <c r="AI190" s="33"/>
      <c r="AJ190" s="33"/>
      <c r="AK190" s="33"/>
      <c r="AL190" s="33"/>
      <c r="AM190" s="33"/>
      <c r="AN190" s="33"/>
      <c r="AO190" s="144"/>
      <c r="AQ190" s="37" t="str">
        <f t="shared" si="36"/>
        <v/>
      </c>
      <c r="AR190" s="101" t="str">
        <f>IF(Calculations!FC190&lt;&gt;"",NORMSINV(Calculations!FC190),"")</f>
        <v/>
      </c>
      <c r="AS190" s="93" t="str">
        <f t="shared" si="44"/>
        <v/>
      </c>
      <c r="AU190" s="33"/>
      <c r="AV190" s="33"/>
      <c r="AW190" s="33"/>
      <c r="AX190" s="33"/>
      <c r="AY190" s="33"/>
      <c r="AZ190" s="144"/>
      <c r="BB190" s="33"/>
      <c r="BC190" s="33"/>
      <c r="BD190" s="144"/>
    </row>
    <row r="191" spans="4:56" x14ac:dyDescent="0.2">
      <c r="D191" s="75" t="str">
        <f t="shared" si="31"/>
        <v/>
      </c>
      <c r="E191" s="6" t="str">
        <f t="shared" si="38"/>
        <v/>
      </c>
      <c r="F191" s="54" t="str">
        <f t="shared" si="39"/>
        <v/>
      </c>
      <c r="M191" s="144"/>
      <c r="O191" s="33"/>
      <c r="P191" s="33"/>
      <c r="Q191" s="33"/>
      <c r="S191" s="33"/>
      <c r="T191" s="144"/>
      <c r="V191" s="6" t="str">
        <f t="shared" si="40"/>
        <v/>
      </c>
      <c r="W191" s="93" t="str">
        <f t="shared" si="41"/>
        <v/>
      </c>
      <c r="X191" s="33"/>
      <c r="Y191" s="33"/>
      <c r="Z191" s="33"/>
      <c r="AA191" s="33"/>
      <c r="AB191" s="33"/>
      <c r="AC191" s="33"/>
      <c r="AD191" s="144"/>
      <c r="AF191" s="6" t="str">
        <f t="shared" si="33"/>
        <v/>
      </c>
      <c r="AG191" s="37" t="str">
        <f t="shared" si="42"/>
        <v/>
      </c>
      <c r="AH191" s="54" t="str">
        <f t="shared" si="43"/>
        <v/>
      </c>
      <c r="AI191" s="33"/>
      <c r="AJ191" s="33"/>
      <c r="AK191" s="33"/>
      <c r="AL191" s="33"/>
      <c r="AM191" s="33"/>
      <c r="AN191" s="33"/>
      <c r="AO191" s="144"/>
      <c r="AQ191" s="37" t="str">
        <f t="shared" si="36"/>
        <v/>
      </c>
      <c r="AR191" s="101" t="str">
        <f>IF(Calculations!FC191&lt;&gt;"",NORMSINV(Calculations!FC191),"")</f>
        <v/>
      </c>
      <c r="AS191" s="93" t="str">
        <f t="shared" si="44"/>
        <v/>
      </c>
      <c r="AU191" s="33"/>
      <c r="AV191" s="33"/>
      <c r="AW191" s="33"/>
      <c r="AX191" s="33"/>
      <c r="AY191" s="33"/>
      <c r="AZ191" s="144"/>
      <c r="BB191" s="33"/>
      <c r="BC191" s="33"/>
      <c r="BD191" s="144"/>
    </row>
    <row r="192" spans="4:56" x14ac:dyDescent="0.2">
      <c r="D192" s="75" t="str">
        <f t="shared" si="31"/>
        <v/>
      </c>
      <c r="E192" s="6" t="str">
        <f t="shared" si="38"/>
        <v/>
      </c>
      <c r="F192" s="54" t="str">
        <f t="shared" si="39"/>
        <v/>
      </c>
      <c r="M192" s="144"/>
      <c r="O192" s="33"/>
      <c r="P192" s="33"/>
      <c r="Q192" s="33"/>
      <c r="S192" s="33"/>
      <c r="T192" s="144"/>
      <c r="V192" s="6" t="str">
        <f t="shared" si="40"/>
        <v/>
      </c>
      <c r="W192" s="93" t="str">
        <f t="shared" si="41"/>
        <v/>
      </c>
      <c r="X192" s="33"/>
      <c r="Y192" s="33"/>
      <c r="Z192" s="33"/>
      <c r="AA192" s="33"/>
      <c r="AB192" s="33"/>
      <c r="AC192" s="33"/>
      <c r="AD192" s="144"/>
      <c r="AF192" s="6" t="str">
        <f t="shared" si="33"/>
        <v/>
      </c>
      <c r="AG192" s="37" t="str">
        <f t="shared" si="42"/>
        <v/>
      </c>
      <c r="AH192" s="54" t="str">
        <f t="shared" si="43"/>
        <v/>
      </c>
      <c r="AI192" s="33"/>
      <c r="AJ192" s="33"/>
      <c r="AK192" s="33"/>
      <c r="AL192" s="33"/>
      <c r="AM192" s="33"/>
      <c r="AN192" s="33"/>
      <c r="AO192" s="144"/>
      <c r="AQ192" s="37" t="str">
        <f t="shared" si="36"/>
        <v/>
      </c>
      <c r="AR192" s="101" t="str">
        <f>IF(Calculations!FC192&lt;&gt;"",NORMSINV(Calculations!FC192),"")</f>
        <v/>
      </c>
      <c r="AS192" s="93" t="str">
        <f t="shared" si="44"/>
        <v/>
      </c>
      <c r="AU192" s="33"/>
      <c r="AV192" s="33"/>
      <c r="AW192" s="33"/>
      <c r="AX192" s="33"/>
      <c r="AY192" s="33"/>
      <c r="AZ192" s="144"/>
      <c r="BB192" s="33"/>
      <c r="BC192" s="33"/>
      <c r="BD192" s="144"/>
    </row>
    <row r="193" spans="4:56" x14ac:dyDescent="0.2">
      <c r="D193" s="75" t="str">
        <f t="shared" si="31"/>
        <v/>
      </c>
      <c r="E193" s="6" t="str">
        <f t="shared" si="38"/>
        <v/>
      </c>
      <c r="F193" s="54" t="str">
        <f t="shared" si="39"/>
        <v/>
      </c>
      <c r="M193" s="144"/>
      <c r="O193" s="33"/>
      <c r="P193" s="33"/>
      <c r="Q193" s="33"/>
      <c r="S193" s="33"/>
      <c r="T193" s="144"/>
      <c r="V193" s="6" t="str">
        <f t="shared" si="40"/>
        <v/>
      </c>
      <c r="W193" s="93" t="str">
        <f t="shared" si="41"/>
        <v/>
      </c>
      <c r="X193" s="33"/>
      <c r="Y193" s="33"/>
      <c r="Z193" s="33"/>
      <c r="AA193" s="33"/>
      <c r="AB193" s="33"/>
      <c r="AC193" s="33"/>
      <c r="AD193" s="144"/>
      <c r="AF193" s="6" t="str">
        <f t="shared" si="33"/>
        <v/>
      </c>
      <c r="AG193" s="37" t="str">
        <f t="shared" si="42"/>
        <v/>
      </c>
      <c r="AH193" s="54" t="str">
        <f t="shared" si="43"/>
        <v/>
      </c>
      <c r="AI193" s="33"/>
      <c r="AJ193" s="33"/>
      <c r="AK193" s="33"/>
      <c r="AL193" s="33"/>
      <c r="AM193" s="33"/>
      <c r="AN193" s="33"/>
      <c r="AO193" s="144"/>
      <c r="AQ193" s="37" t="str">
        <f t="shared" si="36"/>
        <v/>
      </c>
      <c r="AR193" s="101" t="str">
        <f>IF(Calculations!FC193&lt;&gt;"",NORMSINV(Calculations!FC193),"")</f>
        <v/>
      </c>
      <c r="AS193" s="93" t="str">
        <f t="shared" si="44"/>
        <v/>
      </c>
      <c r="AU193" s="33"/>
      <c r="AV193" s="33"/>
      <c r="AW193" s="33"/>
      <c r="AX193" s="33"/>
      <c r="AY193" s="33"/>
      <c r="AZ193" s="144"/>
      <c r="BB193" s="33"/>
      <c r="BC193" s="33"/>
      <c r="BD193" s="144"/>
    </row>
    <row r="194" spans="4:56" x14ac:dyDescent="0.2">
      <c r="D194" s="75" t="str">
        <f t="shared" ref="D194:D201" si="45">IF(AND(Sufficient_data="Yes",Include_study?="Yes"),Study_name,"")</f>
        <v/>
      </c>
      <c r="E194" s="6" t="str">
        <f t="shared" si="38"/>
        <v/>
      </c>
      <c r="F194" s="54" t="str">
        <f t="shared" si="39"/>
        <v/>
      </c>
      <c r="M194" s="144"/>
      <c r="O194" s="33"/>
      <c r="P194" s="33"/>
      <c r="Q194" s="33"/>
      <c r="S194" s="33"/>
      <c r="T194" s="144"/>
      <c r="V194" s="6" t="str">
        <f t="shared" si="40"/>
        <v/>
      </c>
      <c r="W194" s="93" t="str">
        <f t="shared" ref="W194:W201" si="46">IF(AND(Include_study?="Yes",Sufficient_data="Yes"),IF(Additional_model="Fixed effect",((Effect_size-Combined_Effect_Size)*SQRT(Weightf))/SQRT(1-Weightf/SUM(Weightf)),((Effect_size-Combined_Effect_Size)*SQRT(Weightr))/SQRT(1-Weightr/SUM(Weightr))),"")</f>
        <v/>
      </c>
      <c r="X194" s="33"/>
      <c r="Y194" s="33"/>
      <c r="Z194" s="33"/>
      <c r="AA194" s="33"/>
      <c r="AB194" s="33"/>
      <c r="AC194" s="33"/>
      <c r="AD194" s="144"/>
      <c r="AF194" s="6" t="str">
        <f t="shared" ref="AF194:AF201" si="47">IF(AND(Sufficient_data="Yes",Include_study?="Yes"),Study_name,"")</f>
        <v/>
      </c>
      <c r="AG194" s="37" t="str">
        <f t="shared" ref="AG194:AG201" si="48">IF(AND(Include_study?="Yes",Sufficient_data="Yes"),Inverse_standard_error,"")</f>
        <v/>
      </c>
      <c r="AH194" s="54" t="str">
        <f t="shared" ref="AH194:AH201" si="49">IF(AND(Include_study?="Yes",Sufficient_data="Yes"),Z_score,"")</f>
        <v/>
      </c>
      <c r="AI194" s="33"/>
      <c r="AJ194" s="33"/>
      <c r="AK194" s="33"/>
      <c r="AL194" s="33"/>
      <c r="AM194" s="33"/>
      <c r="AN194" s="33"/>
      <c r="AO194" s="144"/>
      <c r="AQ194" s="37" t="str">
        <f t="shared" ref="AQ194:AQ201" si="50">IF(AND(Sufficient_data="Yes",Include_study?="Yes"),Study_name,"")</f>
        <v/>
      </c>
      <c r="AR194" s="101" t="str">
        <f>IF(Calculations!FC194&lt;&gt;"",NORMSINV(Calculations!FC194),"")</f>
        <v/>
      </c>
      <c r="AS194" s="93" t="str">
        <f t="shared" ref="AS194:AS201" si="51">IF(AND(Include_study?="Yes",Sufficient_data="Yes"),IF(AX$33="Standardized residuals",Standardized_residual,Z_score),"")</f>
        <v/>
      </c>
      <c r="AU194" s="33"/>
      <c r="AV194" s="33"/>
      <c r="AW194" s="33"/>
      <c r="AX194" s="33"/>
      <c r="AY194" s="33"/>
      <c r="AZ194" s="144"/>
      <c r="BB194" s="33"/>
      <c r="BC194" s="33"/>
      <c r="BD194" s="144"/>
    </row>
    <row r="195" spans="4:56" x14ac:dyDescent="0.2">
      <c r="D195" s="75" t="str">
        <f t="shared" si="45"/>
        <v/>
      </c>
      <c r="E195" s="6" t="str">
        <f t="shared" si="38"/>
        <v/>
      </c>
      <c r="F195" s="54" t="str">
        <f t="shared" si="39"/>
        <v/>
      </c>
      <c r="M195" s="144"/>
      <c r="O195" s="33"/>
      <c r="P195" s="33"/>
      <c r="Q195" s="33"/>
      <c r="S195" s="33"/>
      <c r="T195" s="144"/>
      <c r="V195" s="6" t="str">
        <f t="shared" si="40"/>
        <v/>
      </c>
      <c r="W195" s="93" t="str">
        <f t="shared" si="46"/>
        <v/>
      </c>
      <c r="X195" s="33"/>
      <c r="Y195" s="33"/>
      <c r="Z195" s="33"/>
      <c r="AA195" s="33"/>
      <c r="AB195" s="33"/>
      <c r="AC195" s="33"/>
      <c r="AD195" s="144"/>
      <c r="AF195" s="6" t="str">
        <f t="shared" si="47"/>
        <v/>
      </c>
      <c r="AG195" s="37" t="str">
        <f t="shared" si="48"/>
        <v/>
      </c>
      <c r="AH195" s="54" t="str">
        <f t="shared" si="49"/>
        <v/>
      </c>
      <c r="AI195" s="33"/>
      <c r="AJ195" s="33"/>
      <c r="AK195" s="33"/>
      <c r="AL195" s="33"/>
      <c r="AM195" s="33"/>
      <c r="AN195" s="33"/>
      <c r="AO195" s="144"/>
      <c r="AQ195" s="37" t="str">
        <f t="shared" si="50"/>
        <v/>
      </c>
      <c r="AR195" s="101" t="str">
        <f>IF(Calculations!FC195&lt;&gt;"",NORMSINV(Calculations!FC195),"")</f>
        <v/>
      </c>
      <c r="AS195" s="93" t="str">
        <f t="shared" si="51"/>
        <v/>
      </c>
      <c r="AU195" s="33"/>
      <c r="AV195" s="33"/>
      <c r="AW195" s="33"/>
      <c r="AX195" s="33"/>
      <c r="AY195" s="33"/>
      <c r="AZ195" s="144"/>
      <c r="BB195" s="33"/>
      <c r="BC195" s="33"/>
      <c r="BD195" s="144"/>
    </row>
    <row r="196" spans="4:56" x14ac:dyDescent="0.2">
      <c r="D196" s="75" t="str">
        <f t="shared" si="45"/>
        <v/>
      </c>
      <c r="E196" s="6" t="str">
        <f t="shared" si="38"/>
        <v/>
      </c>
      <c r="F196" s="54" t="str">
        <f t="shared" si="39"/>
        <v/>
      </c>
      <c r="M196" s="144"/>
      <c r="O196" s="33"/>
      <c r="P196" s="33"/>
      <c r="Q196" s="33"/>
      <c r="S196" s="33"/>
      <c r="T196" s="144"/>
      <c r="V196" s="6" t="str">
        <f t="shared" si="40"/>
        <v/>
      </c>
      <c r="W196" s="93" t="str">
        <f t="shared" si="46"/>
        <v/>
      </c>
      <c r="X196" s="33"/>
      <c r="Y196" s="33"/>
      <c r="Z196" s="33"/>
      <c r="AA196" s="33"/>
      <c r="AB196" s="33"/>
      <c r="AC196" s="33"/>
      <c r="AD196" s="144"/>
      <c r="AF196" s="6" t="str">
        <f t="shared" si="47"/>
        <v/>
      </c>
      <c r="AG196" s="37" t="str">
        <f t="shared" si="48"/>
        <v/>
      </c>
      <c r="AH196" s="54" t="str">
        <f t="shared" si="49"/>
        <v/>
      </c>
      <c r="AI196" s="33"/>
      <c r="AJ196" s="33"/>
      <c r="AK196" s="33"/>
      <c r="AL196" s="33"/>
      <c r="AM196" s="33"/>
      <c r="AN196" s="33"/>
      <c r="AO196" s="144"/>
      <c r="AQ196" s="37" t="str">
        <f t="shared" si="50"/>
        <v/>
      </c>
      <c r="AR196" s="101" t="str">
        <f>IF(Calculations!FC196&lt;&gt;"",NORMSINV(Calculations!FC196),"")</f>
        <v/>
      </c>
      <c r="AS196" s="93" t="str">
        <f t="shared" si="51"/>
        <v/>
      </c>
      <c r="AU196" s="33"/>
      <c r="AV196" s="33"/>
      <c r="AW196" s="33"/>
      <c r="AX196" s="33"/>
      <c r="AY196" s="33"/>
      <c r="AZ196" s="144"/>
      <c r="BB196" s="33"/>
      <c r="BC196" s="33"/>
      <c r="BD196" s="144"/>
    </row>
    <row r="197" spans="4:56" x14ac:dyDescent="0.2">
      <c r="D197" s="75" t="str">
        <f t="shared" si="45"/>
        <v/>
      </c>
      <c r="E197" s="6" t="str">
        <f t="shared" si="38"/>
        <v/>
      </c>
      <c r="F197" s="54" t="str">
        <f t="shared" si="39"/>
        <v/>
      </c>
      <c r="M197" s="144"/>
      <c r="O197" s="33"/>
      <c r="P197" s="33"/>
      <c r="Q197" s="33"/>
      <c r="S197" s="33"/>
      <c r="T197" s="144"/>
      <c r="V197" s="6" t="str">
        <f t="shared" si="40"/>
        <v/>
      </c>
      <c r="W197" s="93" t="str">
        <f t="shared" si="46"/>
        <v/>
      </c>
      <c r="X197" s="33"/>
      <c r="Y197" s="33"/>
      <c r="Z197" s="33"/>
      <c r="AA197" s="33"/>
      <c r="AB197" s="33"/>
      <c r="AC197" s="33"/>
      <c r="AD197" s="144"/>
      <c r="AF197" s="6" t="str">
        <f t="shared" si="47"/>
        <v/>
      </c>
      <c r="AG197" s="37" t="str">
        <f t="shared" si="48"/>
        <v/>
      </c>
      <c r="AH197" s="54" t="str">
        <f t="shared" si="49"/>
        <v/>
      </c>
      <c r="AI197" s="33"/>
      <c r="AJ197" s="33"/>
      <c r="AK197" s="33"/>
      <c r="AL197" s="33"/>
      <c r="AM197" s="33"/>
      <c r="AN197" s="33"/>
      <c r="AO197" s="144"/>
      <c r="AQ197" s="37" t="str">
        <f t="shared" si="50"/>
        <v/>
      </c>
      <c r="AR197" s="101" t="str">
        <f>IF(Calculations!FC197&lt;&gt;"",NORMSINV(Calculations!FC197),"")</f>
        <v/>
      </c>
      <c r="AS197" s="93" t="str">
        <f t="shared" si="51"/>
        <v/>
      </c>
      <c r="AU197" s="33"/>
      <c r="AV197" s="33"/>
      <c r="AW197" s="33"/>
      <c r="AX197" s="33"/>
      <c r="AY197" s="33"/>
      <c r="AZ197" s="144"/>
      <c r="BB197" s="33"/>
      <c r="BC197" s="33"/>
      <c r="BD197" s="144"/>
    </row>
    <row r="198" spans="4:56" x14ac:dyDescent="0.2">
      <c r="D198" s="75" t="str">
        <f t="shared" si="45"/>
        <v/>
      </c>
      <c r="E198" s="6" t="str">
        <f t="shared" si="38"/>
        <v/>
      </c>
      <c r="F198" s="54" t="str">
        <f t="shared" si="39"/>
        <v/>
      </c>
      <c r="M198" s="144"/>
      <c r="O198" s="33"/>
      <c r="P198" s="33"/>
      <c r="Q198" s="33"/>
      <c r="S198" s="33"/>
      <c r="T198" s="144"/>
      <c r="V198" s="6" t="str">
        <f t="shared" si="40"/>
        <v/>
      </c>
      <c r="W198" s="93" t="str">
        <f t="shared" si="46"/>
        <v/>
      </c>
      <c r="X198" s="33"/>
      <c r="Y198" s="33"/>
      <c r="Z198" s="33"/>
      <c r="AA198" s="33"/>
      <c r="AB198" s="33"/>
      <c r="AC198" s="33"/>
      <c r="AD198" s="144"/>
      <c r="AF198" s="6" t="str">
        <f t="shared" si="47"/>
        <v/>
      </c>
      <c r="AG198" s="37" t="str">
        <f t="shared" si="48"/>
        <v/>
      </c>
      <c r="AH198" s="54" t="str">
        <f t="shared" si="49"/>
        <v/>
      </c>
      <c r="AI198" s="33"/>
      <c r="AJ198" s="33"/>
      <c r="AK198" s="33"/>
      <c r="AL198" s="33"/>
      <c r="AM198" s="33"/>
      <c r="AN198" s="33"/>
      <c r="AO198" s="144"/>
      <c r="AQ198" s="37" t="str">
        <f t="shared" si="50"/>
        <v/>
      </c>
      <c r="AR198" s="101" t="str">
        <f>IF(Calculations!FC198&lt;&gt;"",NORMSINV(Calculations!FC198),"")</f>
        <v/>
      </c>
      <c r="AS198" s="93" t="str">
        <f t="shared" si="51"/>
        <v/>
      </c>
      <c r="AU198" s="33"/>
      <c r="AV198" s="33"/>
      <c r="AW198" s="33"/>
      <c r="AX198" s="33"/>
      <c r="AY198" s="33"/>
      <c r="AZ198" s="144"/>
      <c r="BB198" s="33"/>
      <c r="BC198" s="33"/>
      <c r="BD198" s="144"/>
    </row>
    <row r="199" spans="4:56" x14ac:dyDescent="0.2">
      <c r="D199" s="75" t="str">
        <f t="shared" si="45"/>
        <v/>
      </c>
      <c r="E199" s="6" t="str">
        <f t="shared" si="38"/>
        <v/>
      </c>
      <c r="F199" s="54" t="str">
        <f t="shared" si="39"/>
        <v/>
      </c>
      <c r="M199" s="144"/>
      <c r="O199" s="33"/>
      <c r="P199" s="33"/>
      <c r="Q199" s="33"/>
      <c r="S199" s="33"/>
      <c r="T199" s="144"/>
      <c r="V199" s="6" t="str">
        <f t="shared" si="40"/>
        <v/>
      </c>
      <c r="W199" s="93" t="str">
        <f t="shared" si="46"/>
        <v/>
      </c>
      <c r="X199" s="33"/>
      <c r="Y199" s="33"/>
      <c r="Z199" s="33"/>
      <c r="AA199" s="33"/>
      <c r="AB199" s="33"/>
      <c r="AC199" s="33"/>
      <c r="AD199" s="144"/>
      <c r="AF199" s="6" t="str">
        <f t="shared" si="47"/>
        <v/>
      </c>
      <c r="AG199" s="37" t="str">
        <f t="shared" si="48"/>
        <v/>
      </c>
      <c r="AH199" s="54" t="str">
        <f t="shared" si="49"/>
        <v/>
      </c>
      <c r="AI199" s="33"/>
      <c r="AJ199" s="33"/>
      <c r="AK199" s="33"/>
      <c r="AL199" s="33"/>
      <c r="AM199" s="33"/>
      <c r="AN199" s="33"/>
      <c r="AO199" s="144"/>
      <c r="AQ199" s="37" t="str">
        <f t="shared" si="50"/>
        <v/>
      </c>
      <c r="AR199" s="101" t="str">
        <f>IF(Calculations!FC199&lt;&gt;"",NORMSINV(Calculations!FC199),"")</f>
        <v/>
      </c>
      <c r="AS199" s="93" t="str">
        <f t="shared" si="51"/>
        <v/>
      </c>
      <c r="AU199" s="33"/>
      <c r="AV199" s="33"/>
      <c r="AW199" s="33"/>
      <c r="AX199" s="33"/>
      <c r="AY199" s="33"/>
      <c r="AZ199" s="144"/>
      <c r="BB199" s="33"/>
      <c r="BC199" s="33"/>
      <c r="BD199" s="144"/>
    </row>
    <row r="200" spans="4:56" x14ac:dyDescent="0.2">
      <c r="D200" s="75" t="str">
        <f t="shared" si="45"/>
        <v/>
      </c>
      <c r="E200" s="6" t="str">
        <f t="shared" si="38"/>
        <v/>
      </c>
      <c r="F200" s="54" t="str">
        <f t="shared" si="39"/>
        <v/>
      </c>
      <c r="M200" s="144"/>
      <c r="O200" s="33"/>
      <c r="P200" s="33"/>
      <c r="Q200" s="33"/>
      <c r="S200" s="33"/>
      <c r="T200" s="144"/>
      <c r="V200" s="6" t="str">
        <f t="shared" si="40"/>
        <v/>
      </c>
      <c r="W200" s="93" t="str">
        <f t="shared" si="46"/>
        <v/>
      </c>
      <c r="X200" s="33"/>
      <c r="Y200" s="33"/>
      <c r="Z200" s="33"/>
      <c r="AA200" s="33"/>
      <c r="AB200" s="33"/>
      <c r="AC200" s="33"/>
      <c r="AD200" s="144"/>
      <c r="AF200" s="6" t="str">
        <f t="shared" si="47"/>
        <v/>
      </c>
      <c r="AG200" s="37" t="str">
        <f t="shared" si="48"/>
        <v/>
      </c>
      <c r="AH200" s="54" t="str">
        <f t="shared" si="49"/>
        <v/>
      </c>
      <c r="AI200" s="33"/>
      <c r="AJ200" s="33"/>
      <c r="AK200" s="33"/>
      <c r="AL200" s="33"/>
      <c r="AM200" s="33"/>
      <c r="AN200" s="33"/>
      <c r="AO200" s="144"/>
      <c r="AQ200" s="37" t="str">
        <f t="shared" si="50"/>
        <v/>
      </c>
      <c r="AR200" s="101" t="str">
        <f>IF(Calculations!FC200&lt;&gt;"",NORMSINV(Calculations!FC200),"")</f>
        <v/>
      </c>
      <c r="AS200" s="93" t="str">
        <f t="shared" si="51"/>
        <v/>
      </c>
      <c r="AU200" s="33"/>
      <c r="AV200" s="33"/>
      <c r="AW200" s="33"/>
      <c r="AX200" s="33"/>
      <c r="AY200" s="33"/>
      <c r="AZ200" s="144"/>
      <c r="BB200" s="33"/>
      <c r="BC200" s="33"/>
      <c r="BD200" s="144"/>
    </row>
    <row r="201" spans="4:56" x14ac:dyDescent="0.2">
      <c r="D201" s="63" t="str">
        <f t="shared" si="45"/>
        <v/>
      </c>
      <c r="E201" s="50" t="str">
        <f t="shared" si="38"/>
        <v/>
      </c>
      <c r="F201" s="65" t="str">
        <f t="shared" si="39"/>
        <v/>
      </c>
      <c r="M201" s="144"/>
      <c r="O201" s="33"/>
      <c r="P201" s="33"/>
      <c r="Q201" s="33"/>
      <c r="S201" s="33"/>
      <c r="T201" s="144"/>
      <c r="V201" s="64" t="str">
        <f t="shared" si="40"/>
        <v/>
      </c>
      <c r="W201" s="94" t="str">
        <f t="shared" si="46"/>
        <v/>
      </c>
      <c r="X201" s="33"/>
      <c r="Y201" s="33"/>
      <c r="Z201" s="33"/>
      <c r="AA201" s="33"/>
      <c r="AB201" s="33"/>
      <c r="AC201" s="33"/>
      <c r="AD201" s="144"/>
      <c r="AF201" s="64" t="str">
        <f t="shared" si="47"/>
        <v/>
      </c>
      <c r="AG201" s="50" t="str">
        <f t="shared" si="48"/>
        <v/>
      </c>
      <c r="AH201" s="65" t="str">
        <f t="shared" si="49"/>
        <v/>
      </c>
      <c r="AI201" s="33"/>
      <c r="AJ201" s="33"/>
      <c r="AK201" s="33"/>
      <c r="AL201" s="33"/>
      <c r="AM201" s="33"/>
      <c r="AN201" s="33"/>
      <c r="AO201" s="144"/>
      <c r="AQ201" s="50" t="str">
        <f t="shared" si="50"/>
        <v/>
      </c>
      <c r="AR201" s="67" t="str">
        <f>IF(Calculations!FC201&lt;&gt;"",NORMSINV(Calculations!FC201),"")</f>
        <v/>
      </c>
      <c r="AS201" s="94" t="str">
        <f t="shared" si="51"/>
        <v/>
      </c>
      <c r="AU201" s="33"/>
      <c r="AV201" s="33"/>
      <c r="AW201" s="33"/>
      <c r="AX201" s="33"/>
      <c r="AY201" s="33"/>
      <c r="AZ201" s="144"/>
      <c r="BB201" s="33"/>
      <c r="BC201" s="33"/>
      <c r="BD201" s="144"/>
    </row>
  </sheetData>
  <mergeCells count="22">
    <mergeCell ref="A1:B1"/>
    <mergeCell ref="O9:S9"/>
    <mergeCell ref="M2:M201"/>
    <mergeCell ref="O10:R10"/>
    <mergeCell ref="O11:R11"/>
    <mergeCell ref="O12:R12"/>
    <mergeCell ref="O13:R13"/>
    <mergeCell ref="BD2:BD201"/>
    <mergeCell ref="O1:S1"/>
    <mergeCell ref="BB2:BC2"/>
    <mergeCell ref="BB7:BC7"/>
    <mergeCell ref="BB10:BC10"/>
    <mergeCell ref="BB15:BC15"/>
    <mergeCell ref="AJ28:AN28"/>
    <mergeCell ref="AU28:AY28"/>
    <mergeCell ref="AU33:AW33"/>
    <mergeCell ref="AX33:AY33"/>
    <mergeCell ref="T2:T201"/>
    <mergeCell ref="AD2:AD201"/>
    <mergeCell ref="AO2:AO201"/>
    <mergeCell ref="AZ2:AZ201"/>
    <mergeCell ref="BB1:BC1"/>
  </mergeCells>
  <dataValidations count="4">
    <dataValidation type="list" allowBlank="1" showInputMessage="1" showErrorMessage="1" sqref="L37" xr:uid="{00000000-0002-0000-0400-000001000000}">
      <formula1>"Leftmost Run/Rightmost Run,Linear"</formula1>
    </dataValidation>
    <dataValidation type="list" allowBlank="1" showInputMessage="1" showErrorMessage="1" sqref="B2" xr:uid="{00000000-0002-0000-0400-000002000000}">
      <formula1>"Fixed effect,Random effects"</formula1>
    </dataValidation>
    <dataValidation type="list" allowBlank="1" showInputMessage="1" showErrorMessage="1" sqref="L36" xr:uid="{00000000-0002-0000-0400-000003000000}">
      <formula1>"Off,On"</formula1>
    </dataValidation>
    <dataValidation type="list" allowBlank="1" showInputMessage="1" showErrorMessage="1" sqref="AX33" xr:uid="{00000000-0002-0000-0400-000004000000}">
      <formula1>"Standardized residuals, Z-scores"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Q201"/>
  <sheetViews>
    <sheetView showGridLines="0" topLeftCell="AW1" zoomScaleNormal="100" workbookViewId="0">
      <pane ySplit="1" topLeftCell="A2" activePane="bottomLeft" state="frozen"/>
      <selection pane="bottomLeft" activeCell="BI1" sqref="BI1"/>
    </sheetView>
  </sheetViews>
  <sheetFormatPr defaultRowHeight="12" x14ac:dyDescent="0.2"/>
  <cols>
    <col min="1" max="1" width="6" style="2" bestFit="1" customWidth="1"/>
    <col min="2" max="3" width="4.1640625" style="2" customWidth="1"/>
    <col min="4" max="4" width="12.33203125" style="2" bestFit="1" customWidth="1"/>
    <col min="5" max="5" width="11" style="2" bestFit="1" customWidth="1"/>
    <col min="6" max="6" width="9.83203125" style="2" bestFit="1" customWidth="1"/>
    <col min="7" max="7" width="21.33203125" style="2" bestFit="1" customWidth="1"/>
    <col min="8" max="8" width="13" style="2" bestFit="1" customWidth="1"/>
    <col min="9" max="9" width="13.33203125" style="2" bestFit="1" customWidth="1"/>
    <col min="10" max="10" width="15.5" style="2" bestFit="1" customWidth="1"/>
    <col min="11" max="11" width="12.5" style="2" bestFit="1" customWidth="1"/>
    <col min="12" max="12" width="12.83203125" style="2" bestFit="1" customWidth="1"/>
    <col min="13" max="13" width="9.1640625" style="34" bestFit="1" customWidth="1"/>
    <col min="14" max="14" width="9.1640625" style="33" customWidth="1"/>
    <col min="15" max="15" width="3.33203125" style="2" customWidth="1"/>
    <col min="16" max="16" width="12" style="2" bestFit="1" customWidth="1"/>
    <col min="17" max="17" width="8.1640625" style="2" bestFit="1" customWidth="1"/>
    <col min="18" max="18" width="8.6640625" style="2" bestFit="1" customWidth="1"/>
    <col min="19" max="19" width="3.33203125" style="2" customWidth="1"/>
    <col min="20" max="20" width="14.83203125" style="2" bestFit="1" customWidth="1"/>
    <col min="21" max="21" width="4.6640625" style="2" bestFit="1" customWidth="1"/>
    <col min="22" max="22" width="3.33203125" customWidth="1"/>
    <col min="23" max="23" width="6" style="2" bestFit="1" customWidth="1"/>
    <col min="24" max="24" width="15.33203125" style="25" bestFit="1" customWidth="1"/>
    <col min="25" max="25" width="11" style="21" bestFit="1" customWidth="1"/>
    <col min="26" max="26" width="8.83203125" style="2" bestFit="1" customWidth="1"/>
    <col min="27" max="27" width="9.83203125" style="21" bestFit="1" customWidth="1"/>
    <col min="28" max="28" width="13" style="21" bestFit="1" customWidth="1"/>
    <col min="29" max="29" width="13.33203125" style="21" bestFit="1" customWidth="1"/>
    <col min="30" max="30" width="7.1640625" style="2" bestFit="1" customWidth="1"/>
    <col min="31" max="31" width="12.5" style="21" bestFit="1" customWidth="1"/>
    <col min="32" max="32" width="12.83203125" style="21" bestFit="1" customWidth="1"/>
    <col min="33" max="33" width="9.1640625" style="2" bestFit="1" customWidth="1"/>
    <col min="34" max="34" width="9.1640625" style="33" customWidth="1"/>
    <col min="35" max="35" width="3.33203125" style="2" customWidth="1"/>
    <col min="36" max="36" width="12" style="21" bestFit="1" customWidth="1"/>
    <col min="37" max="37" width="8.1640625" style="21" bestFit="1" customWidth="1"/>
    <col min="38" max="38" width="8.6640625" style="21" bestFit="1" customWidth="1"/>
    <col min="39" max="39" width="3.33203125" style="21" customWidth="1"/>
    <col min="40" max="40" width="8.83203125" style="25" bestFit="1" customWidth="1"/>
    <col min="41" max="41" width="8.83203125" style="2" bestFit="1" customWidth="1"/>
    <col min="42" max="42" width="2.1640625" style="25" bestFit="1" customWidth="1"/>
    <col min="43" max="43" width="11.83203125" style="2" customWidth="1"/>
    <col min="44" max="45" width="5.6640625" style="2" bestFit="1" customWidth="1"/>
    <col min="46" max="46" width="7.1640625" style="26" bestFit="1" customWidth="1"/>
    <col min="47" max="47" width="6.6640625" style="2" bestFit="1" customWidth="1"/>
    <col min="48" max="48" width="14.83203125" style="2" bestFit="1" customWidth="1"/>
    <col min="49" max="49" width="4.6640625" style="2" bestFit="1" customWidth="1"/>
    <col min="50" max="50" width="5.33203125" style="2" bestFit="1" customWidth="1"/>
    <col min="51" max="51" width="5.1640625" style="2" bestFit="1" customWidth="1"/>
    <col min="52" max="52" width="5.1640625" style="25" bestFit="1" customWidth="1"/>
    <col min="53" max="53" width="8.33203125" style="2" bestFit="1" customWidth="1"/>
    <col min="54" max="54" width="5.33203125" style="2" bestFit="1" customWidth="1"/>
    <col min="55" max="56" width="8.33203125" style="2" customWidth="1"/>
    <col min="57" max="58" width="5.33203125" style="2" bestFit="1" customWidth="1"/>
    <col min="59" max="60" width="8.33203125" style="2" customWidth="1"/>
    <col min="61" max="61" width="12.1640625" style="2" customWidth="1"/>
    <col min="62" max="62" width="10.5" style="2" customWidth="1"/>
    <col min="63" max="63" width="9.1640625" style="27" customWidth="1"/>
    <col min="64" max="64" width="14.5" style="2" customWidth="1"/>
    <col min="65" max="65" width="15" style="2" customWidth="1"/>
    <col min="66" max="66" width="9" style="2" customWidth="1"/>
    <col min="67" max="67" width="9" style="34" customWidth="1"/>
    <col min="68" max="68" width="3.33203125" style="2" customWidth="1"/>
    <col min="69" max="69" width="14.83203125" style="2" bestFit="1" customWidth="1"/>
    <col min="70" max="70" width="20" style="2" bestFit="1" customWidth="1"/>
    <col min="71" max="71" width="3.33203125" customWidth="1"/>
    <col min="72" max="72" width="6" style="2" bestFit="1" customWidth="1"/>
    <col min="73" max="73" width="9.83203125" style="2" bestFit="1" customWidth="1"/>
    <col min="74" max="74" width="10.83203125" style="2" customWidth="1"/>
    <col min="75" max="75" width="7.33203125" style="2" bestFit="1" customWidth="1"/>
    <col min="76" max="76" width="16.33203125" style="2" customWidth="1"/>
    <col min="77" max="77" width="18.33203125" style="2" bestFit="1" customWidth="1"/>
    <col min="78" max="78" width="3.33203125" style="2" customWidth="1"/>
    <col min="79" max="79" width="7.1640625" style="2" bestFit="1" customWidth="1"/>
    <col min="80" max="80" width="7.33203125" style="2" bestFit="1" customWidth="1"/>
    <col min="81" max="81" width="16.1640625" style="2" customWidth="1"/>
    <col min="82" max="82" width="18.33203125" style="2" bestFit="1" customWidth="1"/>
    <col min="83" max="83" width="3.33203125" style="2" customWidth="1"/>
    <col min="84" max="84" width="28.33203125" style="2" bestFit="1" customWidth="1"/>
    <col min="85" max="85" width="6.6640625" bestFit="1" customWidth="1"/>
    <col min="86" max="86" width="3.33203125" style="2" customWidth="1"/>
    <col min="87" max="87" width="6" style="2" bestFit="1" customWidth="1"/>
    <col min="88" max="88" width="5.5" style="2" bestFit="1" customWidth="1"/>
    <col min="89" max="90" width="7.1640625" style="33" customWidth="1"/>
    <col min="91" max="91" width="9.1640625" style="33" customWidth="1"/>
    <col min="92" max="92" width="8.1640625" style="33" bestFit="1" customWidth="1"/>
    <col min="93" max="93" width="9.6640625" style="33" bestFit="1" customWidth="1"/>
    <col min="94" max="94" width="7.33203125" style="33" bestFit="1" customWidth="1"/>
    <col min="95" max="95" width="6" style="33" customWidth="1"/>
    <col min="96" max="98" width="8.33203125" style="2" customWidth="1"/>
    <col min="99" max="99" width="9.83203125" style="2" bestFit="1" customWidth="1"/>
    <col min="100" max="100" width="8.5" style="2" customWidth="1"/>
    <col min="101" max="101" width="3.33203125" style="2" customWidth="1"/>
    <col min="102" max="102" width="9.33203125" style="2" bestFit="1" customWidth="1"/>
    <col min="103" max="103" width="6.6640625" style="2" customWidth="1"/>
    <col min="104" max="104" width="6.6640625" customWidth="1"/>
    <col min="105" max="105" width="3.33203125" style="2" customWidth="1"/>
    <col min="106" max="106" width="5.5" style="2" bestFit="1" customWidth="1"/>
    <col min="107" max="107" width="6.6640625" style="2" bestFit="1" customWidth="1"/>
    <col min="108" max="108" width="8.6640625" style="2" bestFit="1" customWidth="1"/>
    <col min="109" max="109" width="13.33203125" style="2" customWidth="1"/>
    <col min="110" max="110" width="9" style="2" bestFit="1" customWidth="1"/>
    <col min="111" max="111" width="11" style="2" bestFit="1" customWidth="1"/>
    <col min="112" max="112" width="13.33203125" style="2" customWidth="1"/>
    <col min="113" max="113" width="7.1640625" style="2" bestFit="1" customWidth="1"/>
    <col min="114" max="114" width="9.1640625" style="2" bestFit="1" customWidth="1"/>
    <col min="115" max="115" width="13.33203125" style="2" customWidth="1"/>
    <col min="116" max="116" width="3.1640625" style="2" customWidth="1"/>
    <col min="117" max="117" width="15.83203125" style="2" bestFit="1" customWidth="1"/>
    <col min="118" max="118" width="6.6640625" style="2" bestFit="1" customWidth="1"/>
    <col min="119" max="119" width="3.33203125" style="2" customWidth="1"/>
    <col min="120" max="120" width="7.6640625" style="2" customWidth="1"/>
    <col min="121" max="121" width="7.5" style="2" customWidth="1"/>
    <col min="122" max="122" width="6.5" style="2" customWidth="1"/>
    <col min="123" max="123" width="4.6640625" style="2" bestFit="1" customWidth="1"/>
    <col min="124" max="124" width="7" style="2" customWidth="1"/>
    <col min="125" max="125" width="7.1640625" style="2" bestFit="1" customWidth="1"/>
    <col min="126" max="126" width="8.1640625" style="33" bestFit="1" customWidth="1"/>
    <col min="127" max="127" width="3.33203125" style="2" customWidth="1"/>
    <col min="128" max="128" width="8.5" style="2" customWidth="1"/>
    <col min="129" max="129" width="5.83203125" style="2" customWidth="1"/>
    <col min="130" max="130" width="5.5" style="2" bestFit="1" customWidth="1"/>
    <col min="131" max="131" width="3.33203125" style="2" customWidth="1"/>
    <col min="132" max="132" width="5.5" style="33" bestFit="1" customWidth="1"/>
    <col min="133" max="133" width="15.6640625" style="33" bestFit="1" customWidth="1"/>
    <col min="134" max="134" width="10.83203125" style="33" bestFit="1" customWidth="1"/>
    <col min="135" max="135" width="3.33203125" customWidth="1"/>
    <col min="136" max="136" width="5.5" style="33" bestFit="1" customWidth="1"/>
    <col min="137" max="137" width="13.83203125" customWidth="1"/>
    <col min="138" max="138" width="13" customWidth="1"/>
    <col min="139" max="139" width="8.83203125" bestFit="1" customWidth="1"/>
    <col min="140" max="140" width="8" bestFit="1" customWidth="1"/>
    <col min="141" max="141" width="2.1640625" bestFit="1" customWidth="1"/>
    <col min="142" max="142" width="3.1640625" bestFit="1" customWidth="1"/>
    <col min="143" max="143" width="3.33203125" customWidth="1"/>
    <col min="144" max="144" width="5.5" style="2" bestFit="1" customWidth="1"/>
    <col min="145" max="145" width="9.83203125" style="2" bestFit="1" customWidth="1"/>
    <col min="146" max="147" width="6.1640625" style="2" bestFit="1" customWidth="1"/>
    <col min="148" max="148" width="3.6640625" style="2" bestFit="1" customWidth="1"/>
    <col min="149" max="149" width="5.5" style="2" bestFit="1" customWidth="1"/>
    <col min="150" max="150" width="9.6640625" style="2" bestFit="1" customWidth="1"/>
    <col min="151" max="151" width="7.1640625" style="2" bestFit="1" customWidth="1"/>
    <col min="152" max="152" width="3.33203125" style="2" customWidth="1"/>
    <col min="153" max="153" width="9.1640625" style="2" bestFit="1" customWidth="1"/>
    <col min="154" max="154" width="4.6640625" style="2" bestFit="1" customWidth="1"/>
    <col min="155" max="155" width="5.6640625" bestFit="1" customWidth="1"/>
    <col min="156" max="156" width="3.6640625" style="2" bestFit="1" customWidth="1"/>
    <col min="157" max="157" width="5.5" style="2" bestFit="1" customWidth="1"/>
    <col min="158" max="158" width="7" style="2" customWidth="1"/>
    <col min="159" max="159" width="8.1640625" style="2" bestFit="1" customWidth="1"/>
    <col min="160" max="160" width="11.1640625" style="27" customWidth="1"/>
    <col min="161" max="161" width="11.1640625" style="33" customWidth="1"/>
    <col min="162" max="162" width="14.1640625" style="33" bestFit="1" customWidth="1"/>
    <col min="163" max="163" width="6.5" style="33" customWidth="1"/>
    <col min="164" max="164" width="3.33203125" style="2" customWidth="1"/>
    <col min="165" max="165" width="9.6640625" style="2" bestFit="1" customWidth="1"/>
    <col min="166" max="166" width="5.33203125" style="2" bestFit="1" customWidth="1"/>
    <col min="167" max="167" width="5.33203125" bestFit="1" customWidth="1"/>
    <col min="168" max="168" width="3.33203125" style="2" customWidth="1"/>
    <col min="169" max="169" width="5.5" style="2" bestFit="1" customWidth="1"/>
    <col min="170" max="170" width="7.1640625" style="2" bestFit="1" customWidth="1"/>
    <col min="171" max="171" width="7.33203125" style="2" bestFit="1" customWidth="1"/>
    <col min="172" max="172" width="7.33203125" bestFit="1" customWidth="1"/>
    <col min="173" max="173" width="3.33203125" customWidth="1"/>
  </cols>
  <sheetData>
    <row r="1" spans="1:172" ht="48" x14ac:dyDescent="0.2">
      <c r="A1" s="107"/>
      <c r="B1" s="140" t="s">
        <v>33</v>
      </c>
      <c r="C1" s="140"/>
      <c r="D1" s="7" t="s">
        <v>28</v>
      </c>
      <c r="E1" s="7" t="s">
        <v>7</v>
      </c>
      <c r="F1" s="7" t="s">
        <v>10</v>
      </c>
      <c r="G1" s="7" t="s">
        <v>23</v>
      </c>
      <c r="H1" s="7" t="s">
        <v>11</v>
      </c>
      <c r="I1" s="7" t="s">
        <v>37</v>
      </c>
      <c r="J1" s="7" t="s">
        <v>151</v>
      </c>
      <c r="K1" s="7" t="s">
        <v>12</v>
      </c>
      <c r="L1" s="7" t="s">
        <v>38</v>
      </c>
      <c r="M1" s="121" t="s">
        <v>39</v>
      </c>
      <c r="N1" s="7" t="s">
        <v>121</v>
      </c>
      <c r="P1" s="7" t="s">
        <v>40</v>
      </c>
      <c r="Q1" s="7" t="s">
        <v>41</v>
      </c>
      <c r="R1" s="7" t="s">
        <v>42</v>
      </c>
      <c r="T1" s="140" t="s">
        <v>43</v>
      </c>
      <c r="U1" s="140"/>
      <c r="W1" s="107"/>
      <c r="X1" s="7" t="s">
        <v>57</v>
      </c>
      <c r="Y1" s="7" t="s">
        <v>7</v>
      </c>
      <c r="Z1" s="7" t="s">
        <v>29</v>
      </c>
      <c r="AA1" s="7" t="s">
        <v>10</v>
      </c>
      <c r="AB1" s="7" t="s">
        <v>11</v>
      </c>
      <c r="AC1" s="7" t="s">
        <v>37</v>
      </c>
      <c r="AD1" s="7" t="s">
        <v>9</v>
      </c>
      <c r="AE1" s="7" t="s">
        <v>12</v>
      </c>
      <c r="AF1" s="7" t="s">
        <v>38</v>
      </c>
      <c r="AG1" s="7" t="s">
        <v>39</v>
      </c>
      <c r="AH1" s="7" t="s">
        <v>121</v>
      </c>
      <c r="AJ1" s="7" t="s">
        <v>40</v>
      </c>
      <c r="AK1" s="7" t="s">
        <v>41</v>
      </c>
      <c r="AL1" s="7" t="s">
        <v>42</v>
      </c>
      <c r="AN1" s="7" t="s">
        <v>58</v>
      </c>
      <c r="AO1" s="7" t="s">
        <v>29</v>
      </c>
      <c r="AP1" s="7" t="s">
        <v>0</v>
      </c>
      <c r="AQ1" s="7" t="s">
        <v>59</v>
      </c>
      <c r="AR1" s="7" t="s">
        <v>3</v>
      </c>
      <c r="AS1" s="7" t="s">
        <v>50</v>
      </c>
      <c r="AT1" s="7" t="s">
        <v>51</v>
      </c>
      <c r="AU1" s="7" t="s">
        <v>60</v>
      </c>
      <c r="AV1" s="7" t="s">
        <v>52</v>
      </c>
      <c r="AW1" s="7" t="s">
        <v>5</v>
      </c>
      <c r="AX1" s="7" t="s">
        <v>61</v>
      </c>
      <c r="AY1" s="7" t="s">
        <v>219</v>
      </c>
      <c r="AZ1" s="7" t="s">
        <v>62</v>
      </c>
      <c r="BA1" s="7" t="s">
        <v>63</v>
      </c>
      <c r="BB1" s="7" t="s">
        <v>64</v>
      </c>
      <c r="BC1" s="7" t="s">
        <v>65</v>
      </c>
      <c r="BD1" s="7" t="s">
        <v>66</v>
      </c>
      <c r="BE1" s="7" t="s">
        <v>53</v>
      </c>
      <c r="BF1" s="7" t="s">
        <v>54</v>
      </c>
      <c r="BG1" s="7" t="s">
        <v>67</v>
      </c>
      <c r="BH1" s="13" t="s">
        <v>68</v>
      </c>
      <c r="BI1" s="7" t="str">
        <f>IF(Within_subgroup_weighting=Calculations!BQ34,"Sum of squares (Q)","Sum of squares (Q*)")</f>
        <v>Sum of squares (Q*)</v>
      </c>
      <c r="BJ1" s="7" t="s">
        <v>69</v>
      </c>
      <c r="BK1" s="23" t="s">
        <v>70</v>
      </c>
      <c r="BL1" s="7" t="s">
        <v>37</v>
      </c>
      <c r="BM1" s="7" t="s">
        <v>256</v>
      </c>
      <c r="BN1" s="7" t="s">
        <v>71</v>
      </c>
      <c r="BO1" s="124" t="s">
        <v>121</v>
      </c>
      <c r="BQ1" s="7" t="s">
        <v>72</v>
      </c>
      <c r="BR1" s="7"/>
      <c r="BT1" s="107"/>
      <c r="BU1" s="7" t="s">
        <v>30</v>
      </c>
      <c r="BV1" s="7" t="s">
        <v>108</v>
      </c>
      <c r="BW1" s="7" t="s">
        <v>113</v>
      </c>
      <c r="BX1" s="7" t="s">
        <v>109</v>
      </c>
      <c r="BY1" s="7" t="s">
        <v>123</v>
      </c>
      <c r="CA1" s="7" t="s">
        <v>9</v>
      </c>
      <c r="CB1" s="7" t="s">
        <v>173</v>
      </c>
      <c r="CC1" s="7" t="s">
        <v>109</v>
      </c>
      <c r="CD1" s="7" t="s">
        <v>174</v>
      </c>
      <c r="CF1" s="140" t="s">
        <v>254</v>
      </c>
      <c r="CG1" s="140"/>
      <c r="CH1"/>
      <c r="CI1" s="107"/>
      <c r="CJ1" s="108"/>
      <c r="CK1" s="7" t="s">
        <v>37</v>
      </c>
      <c r="CL1" s="7" t="s">
        <v>9</v>
      </c>
      <c r="CM1" s="7" t="s">
        <v>246</v>
      </c>
      <c r="CN1" s="7" t="s">
        <v>245</v>
      </c>
      <c r="CO1" s="7" t="s">
        <v>243</v>
      </c>
      <c r="CP1" s="7" t="s">
        <v>16</v>
      </c>
      <c r="CQ1" s="7" t="s">
        <v>208</v>
      </c>
      <c r="CR1" s="7" t="s">
        <v>34</v>
      </c>
      <c r="CS1" s="7" t="s">
        <v>35</v>
      </c>
      <c r="CT1" s="7" t="s">
        <v>36</v>
      </c>
      <c r="CU1" s="7" t="s">
        <v>10</v>
      </c>
      <c r="CV1" s="7" t="s">
        <v>2</v>
      </c>
      <c r="CX1" s="140" t="s">
        <v>101</v>
      </c>
      <c r="CY1" s="140"/>
      <c r="CZ1" s="140"/>
      <c r="DA1"/>
      <c r="DB1" s="106"/>
      <c r="DC1" s="7" t="s">
        <v>125</v>
      </c>
      <c r="DD1" s="7" t="s">
        <v>126</v>
      </c>
      <c r="DE1" s="7" t="s">
        <v>127</v>
      </c>
      <c r="DF1" s="7" t="s">
        <v>128</v>
      </c>
      <c r="DG1" s="7" t="s">
        <v>129</v>
      </c>
      <c r="DH1" s="7" t="s">
        <v>130</v>
      </c>
      <c r="DI1" s="7" t="s">
        <v>131</v>
      </c>
      <c r="DJ1" s="7" t="s">
        <v>132</v>
      </c>
      <c r="DK1" s="7" t="s">
        <v>133</v>
      </c>
      <c r="DM1" s="140" t="s">
        <v>149</v>
      </c>
      <c r="DN1" s="140"/>
      <c r="DP1" s="7" t="s">
        <v>203</v>
      </c>
      <c r="DQ1" s="7" t="s">
        <v>134</v>
      </c>
      <c r="DR1" s="7" t="s">
        <v>10</v>
      </c>
      <c r="DS1" s="7" t="s">
        <v>2</v>
      </c>
      <c r="DT1" s="7" t="s">
        <v>37</v>
      </c>
      <c r="DU1" s="7" t="s">
        <v>9</v>
      </c>
      <c r="DV1" s="7" t="s">
        <v>121</v>
      </c>
      <c r="DX1" s="7" t="s">
        <v>135</v>
      </c>
      <c r="DY1" s="7" t="s">
        <v>10</v>
      </c>
      <c r="DZ1" s="7" t="s">
        <v>2</v>
      </c>
      <c r="EB1" s="106"/>
      <c r="EC1" s="7" t="s">
        <v>182</v>
      </c>
      <c r="ED1" s="7" t="s">
        <v>181</v>
      </c>
      <c r="EF1" s="106"/>
      <c r="EG1" s="7" t="s">
        <v>210</v>
      </c>
      <c r="EH1" s="7" t="s">
        <v>190</v>
      </c>
      <c r="EI1" s="7" t="s">
        <v>191</v>
      </c>
      <c r="EJ1" s="7" t="s">
        <v>192</v>
      </c>
      <c r="EK1" s="7" t="s">
        <v>97</v>
      </c>
      <c r="EL1" s="7" t="s">
        <v>98</v>
      </c>
      <c r="EN1" s="106"/>
      <c r="EO1" s="7" t="s">
        <v>84</v>
      </c>
      <c r="EP1" s="7" t="s">
        <v>85</v>
      </c>
      <c r="EQ1" s="7" t="s">
        <v>86</v>
      </c>
      <c r="ER1"/>
      <c r="ES1" s="106"/>
      <c r="ET1" s="7" t="s">
        <v>243</v>
      </c>
      <c r="EU1" s="7" t="s">
        <v>91</v>
      </c>
      <c r="EW1" s="140" t="s">
        <v>95</v>
      </c>
      <c r="EX1" s="140"/>
      <c r="EY1" s="140"/>
      <c r="EZ1"/>
      <c r="FA1" s="106"/>
      <c r="FB1" s="7" t="s">
        <v>189</v>
      </c>
      <c r="FC1" s="7" t="s">
        <v>205</v>
      </c>
      <c r="FD1" s="7" t="s">
        <v>207</v>
      </c>
      <c r="FE1" s="7" t="s">
        <v>206</v>
      </c>
      <c r="FF1" s="7" t="s">
        <v>184</v>
      </c>
      <c r="FG1" s="7" t="s">
        <v>181</v>
      </c>
      <c r="FI1" s="140" t="s">
        <v>110</v>
      </c>
      <c r="FJ1" s="140"/>
      <c r="FK1" s="140"/>
      <c r="FL1"/>
      <c r="FM1" s="106"/>
      <c r="FN1" s="7" t="s">
        <v>91</v>
      </c>
      <c r="FO1" s="7" t="s">
        <v>116</v>
      </c>
      <c r="FP1" s="7" t="s">
        <v>211</v>
      </c>
    </row>
    <row r="2" spans="1:172" x14ac:dyDescent="0.2">
      <c r="A2" s="163" t="s">
        <v>32</v>
      </c>
      <c r="B2" s="10">
        <f>IF(AND(Sufficient_data="Yes",Include_study?="Yes"),IF(AND(Sort_By=$E$1,Order="Ascending"),IF(Input!Study_name="",COUNTIFS(Input!Study_name,"&lt;&gt;"&amp;"",Include_study?,"Yes",Sufficient_data,"Yes")+1,IF(COUNT(E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1</v>
      </c>
      <c r="C2" s="10">
        <f>IF(B2&lt;&gt;"",IF(B2=0,1,COUNTIF(B:B,"&lt;"&amp;B2)+1),"")</f>
        <v>1</v>
      </c>
      <c r="D2" s="10">
        <f t="shared" ref="D2:D33" si="0">IF(Entry_Number&lt;&gt;"",Entry_Number,"")</f>
        <v>1</v>
      </c>
      <c r="E2" s="6" t="str">
        <f>IF(AND(Sufficient_data="Yes",Include_study?="Yes",Input!Study_name&lt;&gt;""),Input!Study_name,"")</f>
        <v>aaaa</v>
      </c>
      <c r="F2" s="6">
        <f>IF(AND(Sufficient_data="Yes",Include_study?="Yes"),Input!Effect_size,"")</f>
        <v>2.2000000000000002</v>
      </c>
      <c r="G2" s="10">
        <f>IF(AND(Sufficient_data="Yes",Include_study?="Yes",Input!Number_of_observations&lt;&gt;""),Input!Number_of_observations,"")</f>
        <v>100</v>
      </c>
      <c r="H2" s="6">
        <f>IF(AND(Sufficient_data="Yes",Include_study?="Yes"),Input!Standard_error,"")</f>
        <v>0.25216717426937746</v>
      </c>
      <c r="I2" s="43">
        <f t="shared" ref="I2:I33" si="1">IF(AND(Sufficient_data="Yes",Include_study?="Yes"),1/(Standard_error^2),"")</f>
        <v>15.726167472540105</v>
      </c>
      <c r="J2" s="6">
        <f t="shared" ref="J2:J33" si="2">IF(AND(Sufficient_data="Yes",Include_study?="Yes"),1/(Standard_error^2+T2_),"")</f>
        <v>0.72999610334841947</v>
      </c>
      <c r="K2" s="6">
        <f t="shared" ref="K2:K33" si="3">IF(AND(Sufficient_data="Yes",Include_study?="Yes",Number_of_observations&lt;&gt;""),Effect_size-ABS(TINV((1-Confidence_level),Number_of_observations-1))*Standard_error,"")</f>
        <v>1.6996456181810555</v>
      </c>
      <c r="L2" s="6">
        <f t="shared" ref="L2:L33" si="4">IF(AND(Sufficient_data="Yes",Include_study?="Yes",Number_of_observations&lt;&gt;""),Effect_size+ABS(TINV((1-Confidence_level),Number_of_observations-1))*Standard_error,"")</f>
        <v>2.7003543818189448</v>
      </c>
      <c r="M2" s="122">
        <f t="shared" ref="M2:M33" si="5">IF(AND(Include_study?="Yes",Sufficient_data="Yes"),IF(Meta_analysis_model="Fixed effect model",Weightf/SUM(Weightf),Weightr/SUM(Weightr)),"")</f>
        <v>8.2189649039999285E-2</v>
      </c>
      <c r="N2" s="53">
        <f t="shared" ref="N2:N33" si="6">IF(AND(Include_study?="Yes",Sufficient_data="Yes"),Effect_size-Combined_Effect_Size,"")</f>
        <v>1.133653613222827</v>
      </c>
      <c r="O2" s="109"/>
      <c r="P2" s="74">
        <f t="shared" ref="P2:P33" si="7">IF(AND(Sufficient_data="Yes",Include_study?="Yes"),Effect_size,NA())</f>
        <v>2.2000000000000002</v>
      </c>
      <c r="Q2" s="6">
        <f>IF(AND(Sufficient_data="Yes",Include_study?="Yes",Input!Number_of_observations&lt;&gt;""),Effect_size-CI_Lower_limit,NA())</f>
        <v>0.50035438181894465</v>
      </c>
      <c r="R2" s="53">
        <f>IF(AND(Sufficient_data="Yes",Include_study?="Yes",Input!Number_of_observations&lt;&gt;""),CI_Upper_limit-Effect_size,NA())</f>
        <v>0.50035438181894465</v>
      </c>
      <c r="T2" s="14" t="s">
        <v>78</v>
      </c>
      <c r="U2" s="16">
        <f>MAX(Entry_Number)+1</f>
        <v>13</v>
      </c>
      <c r="W2" s="163" t="s">
        <v>56</v>
      </c>
      <c r="X2" s="16">
        <f t="shared" ref="X2:X33" si="8">IF(AND(Sufficient_data="Yes",Include_study?="Yes",Subgroup&lt;&gt;""),COUNTIFS(Include_study?,"Yes",Sufficient_data,"Yes",Z:Z,"&lt;"&amp;Subgroup)+COUNTIFS(Entry_Number,"&lt;"&amp;Entry_Number,Z:Z,Subgroup)+COUNTIFS(AR:AR,"&gt;="&amp;0,AO:AO,"&lt;"&amp;Subgroup)+1-COUNTIFS(Include_study?,"Yes",Sufficient_data,"Yes",Subgroup,"="&amp;""),"")</f>
        <v>1</v>
      </c>
      <c r="Y2" s="6" t="str">
        <f t="shared" ref="Y2:Y33" si="9">IF(AND(Sufficient_data="Yes",Include_study?="Yes",Subgroup&lt;&gt;""),Study_name,"")</f>
        <v>aaaa</v>
      </c>
      <c r="Z2" s="6" t="str">
        <f t="shared" ref="Z2:Z33" si="10">IF(AND(Sufficient_data="Yes",Include_study?="Yes",Subgroup&lt;&gt;""),Subgroup,"")</f>
        <v>AA</v>
      </c>
      <c r="AA2" s="6">
        <f>IF(AND(Sufficient_data="Yes",Include_study?="Yes",Subgroup&lt;&gt;""),Input!Effect_size,"")</f>
        <v>2.2000000000000002</v>
      </c>
      <c r="AB2" s="6">
        <f t="shared" ref="AB2:AB33" si="11">IF(AND(Sufficient_data="Yes",Include_study?="Yes",Subgroup&lt;&gt;""),Standard_error,"")</f>
        <v>0.25216717426937746</v>
      </c>
      <c r="AC2" s="6">
        <f t="shared" ref="AC2:AC33" si="12">IF(AND(Sufficient_data="Yes",Include_study?="Yes",Subgroup&lt;&gt;""),1/(Standard_error^2),"")</f>
        <v>15.726167472540105</v>
      </c>
      <c r="AD2" s="6">
        <f t="shared" ref="AD2:AD33" si="13">IF(AND(Include_study?="Yes",Sufficient_data="Yes",Subgroup&lt;&gt;""),1/(Standard_error^2+IF(Within_subgroup_weighting="Fixed effect",0,INDEX(AO:AV,MATCH(Subgroup,AO:AO,0),8))),"")</f>
        <v>15.726167472540105</v>
      </c>
      <c r="AE2" s="6">
        <f t="shared" ref="AE2:AE33" si="14">IF(AND(Sufficient_data="Yes",Include_study?="Yes",Subgroup&lt;&gt;"",Number_of_observations&lt;&gt;""),AA:AA-ABS(TINV((1-Subgroup_confidence_level),Number_of_observations-1))*AB:AB,"")</f>
        <v>1.6996456181810555</v>
      </c>
      <c r="AF2" s="6">
        <f t="shared" ref="AF2:AF33" si="15">IF(AND(Sufficient_data="Yes",Include_study?="Yes",Subgroup&lt;&gt;"",Number_of_observations&lt;&gt;""),AA:AA+ABS(TINV((1-Subgroup_confidence_level),Number_of_observations-1))*AB:AB,"")</f>
        <v>2.7003543818189448</v>
      </c>
      <c r="AG2" s="126">
        <f t="shared" ref="AG2:AG65" si="16">IF(AND(Sufficient_data="Yes",Include_study?="Yes"),IF(Subgroup&lt;&gt;"",AD2/SUMIF(Subgroup,Subgroup,AD:AD),""),"")</f>
        <v>8.5151132305756702E-2</v>
      </c>
      <c r="AH2" s="127">
        <f t="shared" ref="AH2:AH33" si="17">IF(AND(Include_study?="Yes",Sufficient_data="Yes",Subgroup&lt;&gt;""),AA:AA-VLOOKUP(Z:Z,AO:AX,10,FALSE),"")</f>
        <v>0.20666797521907809</v>
      </c>
      <c r="AJ2" s="74">
        <f t="shared" ref="AJ2:AJ33" si="18">IF(AND(Sufficient_data="Yes",Include_study?="Yes",Subgroup&lt;&gt;""),AA:AA,NA())</f>
        <v>2.2000000000000002</v>
      </c>
      <c r="AK2" s="102">
        <f t="shared" ref="AK2:AK33" si="19">IF(AND(Sufficient_data="Yes",Include_study?="Yes",Subgroup&lt;&gt;"",Number_of_observations&lt;&gt;""),AA:AA-AE:AE,NA())</f>
        <v>0.50035438181894465</v>
      </c>
      <c r="AL2" s="53">
        <f t="shared" ref="AL2:AL33" si="20">IF(AND(Sufficient_data="Yes",Include_study?="Yes",Subgroup&lt;&gt;"",Number_of_observations&lt;&gt;""),AF:AF-AA:AA,NA())</f>
        <v>0.50035438181894465</v>
      </c>
      <c r="AN2" s="76">
        <f t="shared" ref="AN2:AN33" si="21">IF(AO2&lt;&gt;"",SUMIFS(AQ:AQ,AR:AR,"&gt;="&amp;0,AO:AO,"&lt;"&amp;AO2)+AQ2+AP2,"")</f>
        <v>8</v>
      </c>
      <c r="AO2" s="6" t="str">
        <f>IF(AND(Sufficient_data="Yes",Include_study?="Yes",Subgroup&lt;&gt;""),Subgroup,"")</f>
        <v>AA</v>
      </c>
      <c r="AP2" s="16">
        <f t="shared" ref="AP2:AP33" si="22">IF(AO2&lt;&gt;"",(COUNTIFS(AR:AR,"&gt;="&amp;0,AO:AO,"&lt;"&amp;AO2)+1),"")</f>
        <v>1</v>
      </c>
      <c r="AQ2" s="10">
        <f t="shared" ref="AQ2:AQ33" si="23">IF(AO2&lt;&gt;"",COUNTIFS(Include_study?,"Yes",Sufficient_data,"Yes",Subgroup,AO2),"")</f>
        <v>7</v>
      </c>
      <c r="AR2" s="6">
        <f t="shared" ref="AR2:AR33" si="24">IF(AND(AO2&lt;&gt;"",SUMIF(Subgroup,AO2,AC:AC)&gt;0),MAX(0,SUMPRODUCT(--(Subgroup=AO2),AC:AC,AA:AA,AA:AA)-(SUMPRODUCT(--(Subgroup=AO2),AC:AC,AA:AA)^2/SUMIF(Subgroup,AO2,AC:AC))),"")</f>
        <v>3.1382846200053791</v>
      </c>
      <c r="AS2" s="24">
        <f t="shared" ref="AS2:AS33" si="25">IF(AR2&lt;&gt;"",CHIDIST(AR2,AQ2-1),"")</f>
        <v>0.79130129405167104</v>
      </c>
      <c r="AT2" s="12">
        <f t="shared" ref="AT2:AT33" si="26">IF(AR2&lt;&gt;"",MAX(0,(AR2-(AQ2-1))/AR2),"")</f>
        <v>0</v>
      </c>
      <c r="AU2" s="6">
        <f t="shared" ref="AU2:AU33" si="27">IF(AR2&lt;&gt;"",SUMIF(Subgroup,AO2,AC:AC)-SUMPRODUCT(--(Subgroup=AO2),AC:AC,AC:AC)/SUMIF(Subgroup,AO2,AC:AC),"")</f>
        <v>152.8500688382822</v>
      </c>
      <c r="AV2" s="43">
        <f t="shared" ref="AV2:AV33" si="28">IF(AR2&lt;&gt;"",IF(AQ2=1,0,IF(Within_subgroup_weighting=$BQ$36,MAX(0,(SUM(AR:AR)-(Subgroup_k-(COUNT(AR:AR))))/SUM(AU:AU)),MAX(0,(AR2-(AQ2-1)))/AU2)),"")</f>
        <v>0</v>
      </c>
      <c r="AW2" s="6">
        <f t="shared" ref="AW2:AW33" si="29">IF(AV2&lt;&gt;"",SQRT(AV2),"")</f>
        <v>0</v>
      </c>
      <c r="AX2" s="43">
        <f t="shared" ref="AX2:AX33" si="30">IF(AR2&lt;&gt;"",SUMPRODUCT(--(Subgroup=AO2),AD:AD,AA:AA)/SUMIF(Subgroup,AO2,AD:AD),"")</f>
        <v>1.9933320247809221</v>
      </c>
      <c r="AY2" s="43">
        <f t="shared" ref="AY2:AY33" si="31">IF(AR2&lt;&gt;"",IF(Within_subgroup_weighting=BQ$34,1/SQRT(SUMIF(Subgroup,AO2,AC:AC)),SQRT(SUMPRODUCT(--(Subgroup=AO2),AD:AD,AH:AH,AH:AH)/((AQ2-1)*SUMIF(Z:Z,AO2,AD:AD)))),"")</f>
        <v>5.3217479874953337E-2</v>
      </c>
      <c r="AZ2" s="16">
        <f t="shared" ref="AZ2:AZ33" si="32">IF(AO2&lt;&gt;"",SUMIFS(Number_of_observations,Subgroup,"="&amp;AO2,Include_study?,"="&amp;"Yes"),"")</f>
        <v>1100</v>
      </c>
      <c r="BA2" s="6">
        <f t="shared" ref="BA2:BA33" si="33">IF(AR2&lt;&gt;"",AX2-ABS(TINV((1-Subgroup_confidence_level),AQ2-1))*AY2,"")</f>
        <v>1.8631135425868299</v>
      </c>
      <c r="BB2" s="6">
        <f t="shared" ref="BB2:BB33" si="34">IF(AR2&lt;&gt;"",AX2+ABS(TINV((1-Subgroup_confidence_level),AQ2-1))*AY2,"")</f>
        <v>2.1235505069750142</v>
      </c>
      <c r="BC2" s="6">
        <f t="shared" ref="BC2:BC33" si="35">IF(AR2&lt;&gt;"",AX2-BA2,"")</f>
        <v>0.13021848219409216</v>
      </c>
      <c r="BD2" s="6">
        <f t="shared" ref="BD2:BD33" si="36">IF(AR2&lt;&gt;"",BB2-AX2,"")</f>
        <v>0.13021848219409216</v>
      </c>
      <c r="BE2" s="6">
        <f t="shared" ref="BE2:BE33" si="37">IF(AR2&lt;&gt;"",AX2-ABS(TINV((1-Subgroup_confidence_level),AQ2-1))*SQRT(AV2+AY2^2),"")</f>
        <v>1.8631135425868299</v>
      </c>
      <c r="BF2" s="6">
        <f t="shared" ref="BF2:BF33" si="38">IF(AR2&lt;&gt;"",AX2+ABS(TINV((1-Subgroup_confidence_level),AQ2-1))*SQRT(AV2+AY2^2),"")</f>
        <v>2.1235505069750142</v>
      </c>
      <c r="BG2" s="6">
        <f t="shared" ref="BG2:BG33" si="39">IF(AR2&lt;&gt;"",AX2-BE2,"")</f>
        <v>0.13021848219409216</v>
      </c>
      <c r="BH2" s="6">
        <f t="shared" ref="BH2:BH33" si="40">IF(AR2&lt;&gt;"",BF2-AX2,"")</f>
        <v>0.13021848219409216</v>
      </c>
      <c r="BI2" s="6">
        <f t="shared" ref="BI2:BI33" si="41">IF(AR2&lt;&gt;"",SUMPRODUCT(--(Subgroup=AO2),AD:AD,AA:AA,AA:AA)-(SUMPRODUCT(--(Subgroup=AO2),AD:AD,AA:AA)^2/SUMIF(Subgroup,AO2,AD:AD)),"")</f>
        <v>3.1382846200053791</v>
      </c>
      <c r="BJ2" s="6">
        <f t="shared" ref="BJ2:BJ33" si="42">IF(AR2&lt;&gt;"",AX2,NA())</f>
        <v>1.9933320247809221</v>
      </c>
      <c r="BK2" s="12">
        <f>IF(AR2&lt;&gt;"",BM2/SUM(BM:BM),"")</f>
        <v>0.50331184241851756</v>
      </c>
      <c r="BL2" s="6">
        <f t="shared" ref="BL2:BL33" si="43">IF(AO2&lt;&gt;"",1/(AY2^2),"")</f>
        <v>353.0948561164243</v>
      </c>
      <c r="BM2" s="6">
        <f>IF(AY2&lt;&gt;"",1/(AY2^2+IF(Between_subgroup_weighting=BQ$30,0,BR$27)),"")</f>
        <v>0.41331699836135588</v>
      </c>
      <c r="BN2" s="119">
        <f t="shared" ref="BN2:BN33" si="44">IF(AR2&lt;&gt;"",(BR$2-AX2)^2*BM2,"")</f>
        <v>0.49668815758148116</v>
      </c>
      <c r="BO2" s="54">
        <f>IF(AR2&lt;&gt;"",AX2-BR$2,"")</f>
        <v>1.096226431518837</v>
      </c>
      <c r="BQ2" s="14" t="s">
        <v>10</v>
      </c>
      <c r="BR2" s="43">
        <f>SUMPRODUCT(BM:BM,AX:AX)/SUM(BM:BM)</f>
        <v>0.89710559326208505</v>
      </c>
      <c r="BT2" s="164" t="s">
        <v>215</v>
      </c>
      <c r="BU2" s="6">
        <f t="shared" ref="BU2:BU65" si="45">IF(AND(Sufficient_data="Yes",Include_study?="Yes",Moderator&lt;&gt;""),Moderator,NA())</f>
        <v>15</v>
      </c>
      <c r="BV2" s="6">
        <f t="shared" ref="BV2:BV65" si="46">IF(AND(Sufficient_data="Yes",Include_study?="Yes",Moderator&lt;&gt;""),Effect_size,NA())</f>
        <v>2.2000000000000002</v>
      </c>
      <c r="BW2" s="6">
        <f t="shared" ref="BW2:BW33" si="47">IF(AND(Sufficient_data="Yes",Include_study?="Yes",Moderator&lt;&gt;""),Effect_size-CG$2,"")</f>
        <v>1.0479353688148521</v>
      </c>
      <c r="BX2" s="6">
        <f>IF(AND(Sufficient_data="Yes",Include_study?="Yes",Moderator&lt;&gt;""),'Moderator Analysis'!F:F-CG$3,"")</f>
        <v>-2.5073436037046157</v>
      </c>
      <c r="BY2" s="53">
        <f>IF(AND(Sufficient_data="Yes",Include_study?="Yes",Moderator&lt;&gt;""),Weightf*(Effect_size-CG$5-CG$4*'Moderator Analysis'!F:F)^2,"")</f>
        <v>20.249478823992945</v>
      </c>
      <c r="CA2" s="74">
        <f>IF(AND(Sufficient_data="Yes",Include_study?="Yes",Moderator&lt;&gt;""),1/('Publication Bias Analysis'!F2^2+CG$7),"")</f>
        <v>0.66250525221278944</v>
      </c>
      <c r="CB2" s="6">
        <f>IF(AND(Sufficient_data="Yes",Include_study?="Yes",CA2&lt;&gt;""),Effect_size-'Moderator Analysis'!J$37,"")</f>
        <v>1.0479353688148521</v>
      </c>
      <c r="CC2" s="6">
        <f t="shared" ref="CC2:CC33" si="48">IF(AND(Sufficient_data="Yes",Include_study?="Yes",CA2&lt;&gt;""),Moderator-SUMPRODUCT(Moderator,CA:CA)/SUM(CA:CA),"")</f>
        <v>-2.0140218857253309</v>
      </c>
      <c r="CD2" s="53">
        <f>IF(AND(Sufficient_data="Yes",Include_study?="Yes",CA2&lt;&gt;""),CA:CA*(Effect_size-'Moderator Analysis'!J$29-'Moderator Analysis'!J$30*Moderator)^2,"")</f>
        <v>0.85306137677167548</v>
      </c>
      <c r="CE2" s="27"/>
      <c r="CF2" s="14" t="s">
        <v>72</v>
      </c>
      <c r="CG2" s="6">
        <f>SUMPRODUCT('Moderator Analysis'!E:E,Weightf)/SUM(Weightf)</f>
        <v>1.1520646311851481</v>
      </c>
      <c r="CH2"/>
      <c r="CI2" s="164" t="s">
        <v>242</v>
      </c>
      <c r="CJ2" s="166" t="s">
        <v>100</v>
      </c>
      <c r="CK2" s="6">
        <f t="shared" ref="CK2:CK33" si="49">IF(AND(Include_study?="Yes",Sufficient_data="Yes"),1/Standard_error^2,"")</f>
        <v>15.726167472540105</v>
      </c>
      <c r="CL2" s="102">
        <f t="shared" ref="CL2:CL33" si="50">IF(AND(Include_study?="Yes",Sufficient_data="Yes"),1/(Standard_error^2+IF(Additional_model="Fixed effect",0,T2_)),"")</f>
        <v>15.726167472540105</v>
      </c>
      <c r="CM2" s="130">
        <f>IF(AND(Include_study?="Yes",Sufficient_data="Yes"),1/(Standard_error^2+IF(Additional_model="Fixed effect",0,'Publication Bias Analysis'!L$32)),"")</f>
        <v>15.726167472540105</v>
      </c>
      <c r="CN2" s="119">
        <f>IF(AND(Include_study?="Yes",Sufficient_data="Yes"),'Publication Bias Analysis'!E:E-'Publication Bias Analysis'!I$29,"")</f>
        <v>1.0479353688148521</v>
      </c>
      <c r="CO2" s="102">
        <f t="shared" ref="CO2:CO33" si="51">IF(AND(Include_study?="Yes",Sufficient_data="Yes"),IF(Additional_model="Fixed effect",1/Standard_error,1/SQRT(Standard_error^2+T2_)),"")</f>
        <v>3.9656232136374361</v>
      </c>
      <c r="CP2" s="102">
        <f t="shared" ref="CP2:CP33" si="52">IF(AND(Include_study?="Yes",Sufficient_data="Yes"),IF(Additional_model="Fixed effect",Effect_size/Standard_error,Effect_size/SQRT((Standard_error^2+T2_))),"")</f>
        <v>8.7243710700023591</v>
      </c>
      <c r="CQ2" s="56">
        <f t="shared" ref="CQ2:CQ33" si="53">IF(AND(Include_study?="Yes",Sufficient_data="Yes"),RANK(DD:DD,DD:DD,1)*IF(DC:DC&lt;0,-1,1),"")</f>
        <v>8</v>
      </c>
      <c r="CR2" s="10">
        <f>IF(AND(Include_study?="Yes",Sufficient_data="Yes"),CQ:CQ,"")</f>
        <v>8</v>
      </c>
      <c r="CS2" s="10">
        <f>IF(AND(Include_study?="Yes",Sufficient_data="Yes"),IF(DF:DF&lt;0,-1,1)*RANK(DG:DG,DG:DG,1),"")</f>
        <v>8</v>
      </c>
      <c r="CT2" s="10">
        <f>IF(AND(Include_study?="Yes",Sufficient_data="Yes"),IF(DI:DI&lt;0,-1,1)*RANK(DJ:DJ,DJ:DJ,1),"")</f>
        <v>8</v>
      </c>
      <c r="CU2" s="6">
        <f>IF(AND(Include_study?="Yes",Sufficient_data="Yes"),'Publication Bias Analysis'!E:E,NA())</f>
        <v>2.2000000000000002</v>
      </c>
      <c r="CV2" s="53">
        <f>IF(AND(Include_study?="Yes",Sufficient_data="Yes"),'Publication Bias Analysis'!F:F,NA())</f>
        <v>0.25216717426937746</v>
      </c>
      <c r="CX2" s="30" t="s">
        <v>102</v>
      </c>
      <c r="CY2" s="14" t="s">
        <v>97</v>
      </c>
      <c r="CZ2" s="14" t="s">
        <v>98</v>
      </c>
      <c r="DA2"/>
      <c r="DB2" s="157" t="s">
        <v>124</v>
      </c>
      <c r="DC2" s="6">
        <f>IF(AND(Include_study?="Yes",Sufficient_data="Yes"),IF('Publication Bias Analysis'!L$38="Left",'Publication Bias Analysis'!E:E-'Publication Bias Analysis'!I$29,'Publication Bias Analysis'!I$29-'Publication Bias Analysis'!E:E),"")</f>
        <v>1.0479353688148521</v>
      </c>
      <c r="DD2" s="6">
        <f t="shared" ref="DD2:DD33" si="54">IF(AND(Include_study?="Yes",Sufficient_data="Yes"),ABS(DC2),"")</f>
        <v>1.0479353688148521</v>
      </c>
      <c r="DE2" s="53">
        <f>IF(AND(Include_study?="Yes",Sufficient_data="Yes"),1/('Publication Bias Analysis'!F:F^2+IF(Additional_model="Fixed effect",0,$DN$6)),"")</f>
        <v>15.726167472540105</v>
      </c>
      <c r="DF2" s="43">
        <f>IF(AND(Include_study?="Yes",Sufficient_data="Yes"),IF('Publication Bias Analysis'!L$38="Left",'Publication Bias Analysis'!E:E-DN$3,DN$3-'Publication Bias Analysis'!E:E),"")</f>
        <v>1.0479353688148521</v>
      </c>
      <c r="DG2" s="6">
        <f t="shared" ref="DG2:DG33" si="55">IF(DF2&lt;&gt;"",ABS(DF2),"")</f>
        <v>1.0479353688148521</v>
      </c>
      <c r="DH2" s="53">
        <f>IF(AND(DF2&lt;&gt;"",CR2&lt;=MAX(CR:CR)-DN$7),1/('Publication Bias Analysis'!F:F^2+IF(Additional_model="Fixed effect",0,$DN$13)),"")</f>
        <v>15.726167472540105</v>
      </c>
      <c r="DI2" s="6">
        <f>IF(AND(Include_study?="Yes",Sufficient_data="Yes"),IF('Publication Bias Analysis'!L$38="Left",'Publication Bias Analysis'!E:E-DN$10,DN$10-'Publication Bias Analysis'!E:E),"")</f>
        <v>1.0479353688148521</v>
      </c>
      <c r="DJ2" s="6">
        <f t="shared" ref="DJ2:DJ33" si="56">IF(DI2&lt;&gt;"",ABS(DI2),"")</f>
        <v>1.0479353688148521</v>
      </c>
      <c r="DK2" s="53">
        <f t="shared" ref="DK2:DK33" si="57">IF(AND(DI2&lt;&gt;"",CS2&lt;=MAX(CR:CR)-DN$14),1/(Standard_error^2+IF(Additional_model="Fixed effect",0,$DN$20)),"")</f>
        <v>15.726167472540105</v>
      </c>
      <c r="DM2" s="140" t="s">
        <v>136</v>
      </c>
      <c r="DN2" s="140"/>
      <c r="DP2" s="72">
        <v>1</v>
      </c>
      <c r="DQ2" s="10" t="str">
        <f>IF(Trim_and_fill="On",IF(DN$21&gt;(DP2-1),IF(COUNTIF(CR:CR,-1*(MAX(CR:CR)-DP2+1))=1,"",MAX(CR:CR)-DP2+1),""),"")</f>
        <v/>
      </c>
      <c r="DR2" s="6" t="str">
        <f t="shared" ref="DR2:DR41" si="58">IF(DQ2&lt;&gt;"",DN$17-(INDEX(CR:CV,MATCH(DQ2,CR:CR,0),4)-DN$17),"")</f>
        <v/>
      </c>
      <c r="DS2" s="6" t="str">
        <f t="shared" ref="DS2:DS21" si="59">IF(DQ2&lt;&gt;"",INDEX(CR:CV,MATCH(DQ2,CR:CR,0),5),"")</f>
        <v/>
      </c>
      <c r="DT2" s="6" t="str">
        <f t="shared" ref="DT2:DT21" si="60">IF(DQ2&lt;&gt;"",1/(DS2^2),"")</f>
        <v/>
      </c>
      <c r="DU2" s="119" t="str">
        <f>IF(DQ2&lt;&gt;"",1/(DS2^2+IF(Additional_model="Fixed effect",0,'Publication Bias Analysis'!L$32)),"")</f>
        <v/>
      </c>
      <c r="DV2" s="53" t="str">
        <f>IF(DQ2&lt;&gt;"",DR2-'Publication Bias Analysis'!I$37,"")</f>
        <v/>
      </c>
      <c r="DX2" s="72">
        <v>1</v>
      </c>
      <c r="DY2" s="6" t="e">
        <f t="shared" ref="DY2:DY21" si="61">IF(DQ2&lt;&gt;"",DR2,NA())</f>
        <v>#N/A</v>
      </c>
      <c r="DZ2" s="53" t="e">
        <f t="shared" ref="DZ2:DZ21" si="62">IF(DQ2&lt;&gt;"",DS2,NA())</f>
        <v>#N/A</v>
      </c>
      <c r="EB2" s="157" t="s">
        <v>160</v>
      </c>
      <c r="EC2" s="6">
        <f>IF(AND(Include_study?="Yes",Sufficient_data="Yes"),Calculations!CO:CO-AVERAGE(Calculations!CO:CO),"")</f>
        <v>-0.93940778997143459</v>
      </c>
      <c r="ED2" s="53">
        <f>IF(AND(Include_study?="Yes",Sufficient_data="Yes"),Calculations!CP2-('Publication Bias Analysis'!P$3+Calculations!CO2*'Publication Bias Analysis'!P$4),"")</f>
        <v>6.1172832230754786</v>
      </c>
      <c r="EF2" s="157" t="s">
        <v>216</v>
      </c>
      <c r="EG2" s="6">
        <f t="shared" ref="EG2:EG33" si="63">IF(AND(Include_study?="Yes",Sufficient_data="Yes"),(Effect_size-(SUMPRODUCT(Weightf,Effect_size)/SUM(Weightf)))/SQRT(EH:EH),"")</f>
        <v>4.2700453238343679</v>
      </c>
      <c r="EH2" s="43">
        <f t="shared" ref="EH2:EH33" si="64">IF(AND(Include_study?="Yes",Sufficient_data="Yes"),Standard_error^2-1/SUM(Weightf),"")</f>
        <v>6.0228774611054484E-2</v>
      </c>
      <c r="EI2" s="10">
        <f t="shared" ref="EI2:EI33" si="65">IF(AND(Include_study?="Yes",Sufficient_data="Yes"),RANK(EG:EG,EG:EG,0),"")</f>
        <v>3</v>
      </c>
      <c r="EJ2" s="10">
        <f t="shared" ref="EJ2:EJ33" si="66">IF(AND(Include_study?="Yes",Sufficient_data="Yes"),RANK(EH:EH,EH:EH,0),"")</f>
        <v>2</v>
      </c>
      <c r="EK2" s="10">
        <f>IF(AND(Include_study?="Yes",Sufficient_data="Yes"),COUNTIFS(EI3:EI$201,"&lt;"&amp;EI2,EJ3:EJ$201,"&lt;"&amp;EJ2)+COUNTIFS(EI3:EI$201,"&gt;"&amp;EI2,EJ3:EJ$201,"&gt;"&amp;EJ2),"")</f>
        <v>8</v>
      </c>
      <c r="EL2" s="69">
        <f>IF(AND(Include_study?="Yes",Sufficient_data="Yes"),COUNTIFS(EI3:EI$201,"&lt;"&amp;EI2,EJ3:EJ$201,"&gt;"&amp;EJ2)+COUNTIFS(EI3:EI$201,"&gt;"&amp;EI2,EJ3:EJ$201,"&lt;"&amp;EJ2),"")</f>
        <v>3</v>
      </c>
      <c r="EN2" s="157" t="s">
        <v>244</v>
      </c>
      <c r="EO2" s="16">
        <v>1</v>
      </c>
      <c r="EP2" s="6"/>
      <c r="EQ2" s="53">
        <f>EQ3-EP$14</f>
        <v>-7</v>
      </c>
      <c r="ER2"/>
      <c r="ES2" s="157" t="s">
        <v>169</v>
      </c>
      <c r="ET2" s="6">
        <f t="shared" ref="ET2:ET33" si="67">IF(AND(Include_study?="Yes",Sufficient_data="Yes"),Inverse_standard_error,NA())</f>
        <v>3.9656232136374361</v>
      </c>
      <c r="EU2" s="53">
        <f t="shared" ref="EU2:EU33" si="68">IF(AND(Include_study?="Yes",Sufficient_data="Yes"),Z_score,NA())</f>
        <v>8.7243710700023591</v>
      </c>
      <c r="EW2" s="30" t="s">
        <v>96</v>
      </c>
      <c r="EX2" s="14" t="s">
        <v>97</v>
      </c>
      <c r="EY2" s="14" t="s">
        <v>98</v>
      </c>
      <c r="EZ2"/>
      <c r="FA2" s="157" t="s">
        <v>177</v>
      </c>
      <c r="FB2" s="10">
        <f>IF('Publication Bias Analysis'!AS:AS&lt;&gt;"",RANK('Publication Bias Analysis'!AS:AS,'Publication Bias Analysis'!AS:AS,1),"")</f>
        <v>10</v>
      </c>
      <c r="FC2" s="6">
        <f t="shared" ref="FC2:FC33" si="69">IF(FB:FB&lt;&gt;"",(FB:FB-1/3)/(k_+1/3),"")</f>
        <v>0.78378378378378366</v>
      </c>
      <c r="FD2" s="43">
        <f>IF(AND(Include_study?="Yes",Sufficient_data="Yes"),'Publication Bias Analysis'!AR2,NA())</f>
        <v>0.78503604987689113</v>
      </c>
      <c r="FE2" s="43">
        <f>IF(AND(Include_study?="Yes",Sufficient_data="Yes"),'Publication Bias Analysis'!AS2,NA())</f>
        <v>4.6193233419200741</v>
      </c>
      <c r="FF2" s="6">
        <f>IF(AND(Include_study?="Yes",Sufficient_data="Yes"),Calculations!FD2-AVERAGE('Publication Bias Analysis'!AR:AR),"")</f>
        <v>0.78503604987689135</v>
      </c>
      <c r="FG2" s="53">
        <f>IF(AND(Include_study?="Yes",Sufficient_data="Yes"),FE:FE-('Publication Bias Analysis'!AV$30+'Publication Bias Analysis'!AV$31*FD:FD),"")</f>
        <v>-0.33257835696232796</v>
      </c>
      <c r="FI2" s="30" t="s">
        <v>106</v>
      </c>
      <c r="FJ2" s="14" t="s">
        <v>97</v>
      </c>
      <c r="FK2" s="14" t="s">
        <v>98</v>
      </c>
      <c r="FL2"/>
      <c r="FM2" s="157" t="s">
        <v>176</v>
      </c>
      <c r="FN2" s="6">
        <f t="shared" ref="FN2:FN65" si="70">IF(AND(Include_study?="Yes",Sufficient_data="Yes"),Z_score,"")</f>
        <v>8.7243710700023591</v>
      </c>
      <c r="FO2" s="6">
        <f>IF(FN2&lt;&gt;"",1-NORMSDIST(ABS(FN2)),"")</f>
        <v>0</v>
      </c>
      <c r="FP2" s="54">
        <f>IF(FO2&lt;&gt;"",LN(MAX(10^-306,FO2)),"")</f>
        <v>-704.59103845617801</v>
      </c>
    </row>
    <row r="3" spans="1:172" x14ac:dyDescent="0.2">
      <c r="A3" s="163"/>
      <c r="B3" s="10">
        <f>IF(AND(Sufficient_data="Yes",Include_study?="Yes"),IF(AND(Sort_By=$E$1,Order="Ascending"),IF(Input!Study_name="",COUNTIFS(Input!Study_name,"&lt;&gt;"&amp;"",Include_study?,"Yes",Sufficient_data,"Yes")+1,IF(COUNT(E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2</v>
      </c>
      <c r="C3" s="10">
        <f>IF(B3&lt;&gt;"",IF(B3=0,COUNTIF(B$2:B2,0)+1,COUNTIF(B$2:B2,B3)+COUNTIF(B:B,"&lt;"&amp;B3)+1),"")</f>
        <v>2</v>
      </c>
      <c r="D3" s="10">
        <f t="shared" si="0"/>
        <v>2</v>
      </c>
      <c r="E3" s="6" t="str">
        <f>IF(AND(Sufficient_data="Yes",Include_study?="Yes",Input!Study_name&lt;&gt;""),Input!Study_name,"")</f>
        <v>bbbb</v>
      </c>
      <c r="F3" s="6">
        <f>IF(AND(Sufficient_data="Yes",Include_study?="Yes"),Input!Effect_size,"")</f>
        <v>1.8</v>
      </c>
      <c r="G3" s="10">
        <f>IF(AND(Sufficient_data="Yes",Include_study?="Yes",Input!Number_of_observations&lt;&gt;""),Input!Number_of_observations,"")</f>
        <v>130</v>
      </c>
      <c r="H3" s="6">
        <f>IF(AND(Sufficient_data="Yes",Include_study?="Yes"),Input!Standard_error,"")</f>
        <v>0.20705175641261109</v>
      </c>
      <c r="I3" s="43">
        <f t="shared" si="1"/>
        <v>23.326101554910785</v>
      </c>
      <c r="J3" s="6">
        <f t="shared" si="2"/>
        <v>0.74120606883735196</v>
      </c>
      <c r="K3" s="6">
        <f t="shared" si="3"/>
        <v>1.390343028933851</v>
      </c>
      <c r="L3" s="6">
        <f t="shared" si="4"/>
        <v>2.2096569710661491</v>
      </c>
      <c r="M3" s="120">
        <f t="shared" si="5"/>
        <v>8.3451769652780311E-2</v>
      </c>
      <c r="N3" s="54">
        <f t="shared" si="6"/>
        <v>0.73365361322282685</v>
      </c>
      <c r="O3" s="109"/>
      <c r="P3" s="75">
        <f t="shared" si="7"/>
        <v>1.8</v>
      </c>
      <c r="Q3" s="6">
        <f>IF(AND(Sufficient_data="Yes",Include_study?="Yes",Input!Number_of_observations&lt;&gt;""),Effect_size-CI_Lower_limit,NA())</f>
        <v>0.40965697106614907</v>
      </c>
      <c r="R3" s="54">
        <f>IF(AND(Sufficient_data="Yes",Include_study?="Yes",Input!Number_of_observations&lt;&gt;""),CI_Upper_limit-Effect_size,NA())</f>
        <v>0.40965697106614907</v>
      </c>
      <c r="T3" s="14" t="s">
        <v>44</v>
      </c>
      <c r="U3" s="6">
        <f>Combined_Effect_Size-CICES_LL</f>
        <v>0.73770862626389222</v>
      </c>
      <c r="W3" s="163"/>
      <c r="X3" s="16">
        <f t="shared" si="8"/>
        <v>2</v>
      </c>
      <c r="Y3" s="6" t="str">
        <f t="shared" si="9"/>
        <v>bbbb</v>
      </c>
      <c r="Z3" s="6" t="str">
        <f t="shared" si="10"/>
        <v>AA</v>
      </c>
      <c r="AA3" s="6">
        <f>IF(AND(Sufficient_data="Yes",Include_study?="Yes",Subgroup&lt;&gt;""),Input!Effect_size,"")</f>
        <v>1.8</v>
      </c>
      <c r="AB3" s="6">
        <f t="shared" si="11"/>
        <v>0.20705175641261109</v>
      </c>
      <c r="AC3" s="6">
        <f t="shared" si="12"/>
        <v>23.326101554910785</v>
      </c>
      <c r="AD3" s="6">
        <f t="shared" si="13"/>
        <v>23.326101554910785</v>
      </c>
      <c r="AE3" s="6">
        <f t="shared" si="14"/>
        <v>1.390343028933851</v>
      </c>
      <c r="AF3" s="6">
        <f t="shared" si="15"/>
        <v>2.2096569710661491</v>
      </c>
      <c r="AG3" s="125">
        <f t="shared" si="16"/>
        <v>0.12630184456244414</v>
      </c>
      <c r="AH3" s="128">
        <f t="shared" si="17"/>
        <v>-0.19333202478092204</v>
      </c>
      <c r="AJ3" s="75">
        <f t="shared" si="18"/>
        <v>1.8</v>
      </c>
      <c r="AK3" s="37">
        <f t="shared" si="19"/>
        <v>0.40965697106614907</v>
      </c>
      <c r="AL3" s="54">
        <f t="shared" si="20"/>
        <v>0.40965697106614907</v>
      </c>
      <c r="AN3" s="77" t="str">
        <f t="shared" si="21"/>
        <v/>
      </c>
      <c r="AO3" s="6" t="str">
        <f>IF(AND(Sufficient_data="Yes",Include_study?="Yes",Subgroup&lt;&gt;""),IF(COUNTIFS(Input!G$2:G2,"="&amp;"Yes",Input!C$2:C2,"="&amp;"Yes",Input!H$2:H2,"="&amp;Subgroup)&gt;0,"",Subgroup),"")</f>
        <v/>
      </c>
      <c r="AP3" s="16" t="str">
        <f t="shared" si="22"/>
        <v/>
      </c>
      <c r="AQ3" s="10" t="str">
        <f t="shared" si="23"/>
        <v/>
      </c>
      <c r="AR3" s="6" t="str">
        <f t="shared" si="24"/>
        <v/>
      </c>
      <c r="AS3" s="24" t="str">
        <f t="shared" si="25"/>
        <v/>
      </c>
      <c r="AT3" s="12" t="str">
        <f t="shared" si="26"/>
        <v/>
      </c>
      <c r="AU3" s="6" t="str">
        <f t="shared" si="27"/>
        <v/>
      </c>
      <c r="AV3" s="43" t="str">
        <f t="shared" si="28"/>
        <v/>
      </c>
      <c r="AW3" s="6" t="str">
        <f t="shared" si="29"/>
        <v/>
      </c>
      <c r="AX3" s="43" t="str">
        <f t="shared" si="30"/>
        <v/>
      </c>
      <c r="AY3" s="43" t="str">
        <f t="shared" si="31"/>
        <v/>
      </c>
      <c r="AZ3" s="16" t="str">
        <f t="shared" si="32"/>
        <v/>
      </c>
      <c r="BA3" s="131" t="str">
        <f t="shared" si="33"/>
        <v/>
      </c>
      <c r="BB3" s="131" t="str">
        <f t="shared" si="34"/>
        <v/>
      </c>
      <c r="BC3" s="6" t="str">
        <f t="shared" si="35"/>
        <v/>
      </c>
      <c r="BD3" s="6" t="str">
        <f t="shared" si="36"/>
        <v/>
      </c>
      <c r="BE3" s="131" t="str">
        <f t="shared" si="37"/>
        <v/>
      </c>
      <c r="BF3" s="131" t="str">
        <f t="shared" si="38"/>
        <v/>
      </c>
      <c r="BG3" s="6" t="str">
        <f t="shared" si="39"/>
        <v/>
      </c>
      <c r="BH3" s="6" t="str">
        <f t="shared" si="40"/>
        <v/>
      </c>
      <c r="BI3" s="6" t="str">
        <f t="shared" si="41"/>
        <v/>
      </c>
      <c r="BJ3" s="6" t="e">
        <f t="shared" si="42"/>
        <v>#N/A</v>
      </c>
      <c r="BK3" s="12" t="str">
        <f>IF(AR3&lt;&gt;"",BM3/SUM(BM:BM),"")</f>
        <v/>
      </c>
      <c r="BL3" s="6" t="str">
        <f t="shared" si="43"/>
        <v/>
      </c>
      <c r="BM3" s="6" t="str">
        <f t="shared" ref="BM3:BM33" si="71">IF(AY3&lt;&gt;"",1/(AY3^2+IF(Between_subgroup_weighting=BQ$30,0,BR$27)),"")</f>
        <v/>
      </c>
      <c r="BN3" s="37" t="str">
        <f t="shared" si="44"/>
        <v/>
      </c>
      <c r="BO3" s="54" t="str">
        <f t="shared" ref="BO3:BO66" si="72">IF(AR3&lt;&gt;"",AX3-BR$2,"")</f>
        <v/>
      </c>
      <c r="BQ3" s="14" t="s">
        <v>2</v>
      </c>
      <c r="BR3" s="43">
        <f>IF(Between_subgroup_weighting=BQ30,1/SQRT(SUM(BM:BM)),SQRT(SUMPRODUCT(BM:BM,BO:BO,BO:BO)/((COUNT(AR:AR)-1)*SUM(BM:BM))))</f>
        <v>1.1035116974719197</v>
      </c>
      <c r="BT3" s="164"/>
      <c r="BU3" s="6">
        <f t="shared" si="45"/>
        <v>16</v>
      </c>
      <c r="BV3" s="6">
        <f t="shared" si="46"/>
        <v>1.8</v>
      </c>
      <c r="BW3" s="6">
        <f t="shared" si="47"/>
        <v>0.64793536881485192</v>
      </c>
      <c r="BX3" s="6">
        <f>IF(AND(Sufficient_data="Yes",Include_study?="Yes",Moderator&lt;&gt;""),'Moderator Analysis'!F:F-CG$3,"")</f>
        <v>-1.5073436037046157</v>
      </c>
      <c r="BY3" s="54">
        <f>IF(AND(Sufficient_data="Yes",Include_study?="Yes",Moderator&lt;&gt;""),Weightf*(Effect_size-CG$5-CG$4*'Moderator Analysis'!F:F)^2,"")</f>
        <v>11.433658204436533</v>
      </c>
      <c r="CA3" s="75">
        <f>IF(AND(Sufficient_data="Yes",Include_study?="Yes",Moderator&lt;&gt;""),1/('Publication Bias Analysis'!F3^2+CG$7),"")</f>
        <v>0.67172514128803795</v>
      </c>
      <c r="CB3" s="6">
        <f>IF(AND(Sufficient_data="Yes",Include_study?="Yes",CA3&lt;&gt;""),Effect_size-'Moderator Analysis'!J$37,"")</f>
        <v>0.64793536881485192</v>
      </c>
      <c r="CC3" s="6">
        <f t="shared" si="48"/>
        <v>-1.0140218857253309</v>
      </c>
      <c r="CD3" s="54">
        <f>IF(AND(Sufficient_data="Yes",Include_study?="Yes",CA3&lt;&gt;""),CA:CA*(Effect_size-'Moderator Analysis'!J$29-'Moderator Analysis'!J$30*Moderator)^2,"")</f>
        <v>0.32925671933368411</v>
      </c>
      <c r="CE3" s="27"/>
      <c r="CF3" s="14" t="s">
        <v>111</v>
      </c>
      <c r="CG3" s="6">
        <f>IF(COUNTIFS(Include_study?,"Yes",Sufficient_data,"Yes",Moderator,"&lt;&gt;"&amp;""),SUMPRODUCT(Weightf,'Moderator Analysis'!F:F)/SUM(Weightf),"")</f>
        <v>17.507343603704616</v>
      </c>
      <c r="CH3"/>
      <c r="CI3" s="164"/>
      <c r="CJ3" s="166"/>
      <c r="CK3" s="6">
        <f t="shared" si="49"/>
        <v>23.326101554910785</v>
      </c>
      <c r="CL3" s="37">
        <f t="shared" si="50"/>
        <v>23.326101554910785</v>
      </c>
      <c r="CM3" s="37">
        <f>IF(AND(Include_study?="Yes",Sufficient_data="Yes"),1/(Standard_error^2+IF(Additional_model="Fixed effect",0,'Publication Bias Analysis'!L$32)),"")</f>
        <v>23.326101554910785</v>
      </c>
      <c r="CN3" s="37">
        <f>IF(AND(Include_study?="Yes",Sufficient_data="Yes"),'Publication Bias Analysis'!E:E-'Publication Bias Analysis'!I$29,"")</f>
        <v>0.64793536881485192</v>
      </c>
      <c r="CO3" s="37">
        <f t="shared" si="51"/>
        <v>4.8297102972032171</v>
      </c>
      <c r="CP3" s="37">
        <f t="shared" si="52"/>
        <v>8.6934785349657915</v>
      </c>
      <c r="CQ3" s="104">
        <f t="shared" si="53"/>
        <v>1</v>
      </c>
      <c r="CR3" s="104">
        <f>IF(AND(Include_study?="Yes",Sufficient_data="Yes"),CQ:CQ+IF(DC:DC&lt;0,-1,1)*COUNTIF(CQ$2:CQ2,CQ:CQ),"")</f>
        <v>1</v>
      </c>
      <c r="CS3" s="104">
        <f>IF(AND(Include_study?="Yes",Sufficient_data="Yes"),RANK(DG:DG,DG:DG,1)*IF(DF:DF&lt;0,-1,1)+IF(DF:DF&lt;0,-1,1)*COUNTIF(CQ$2:CQ2,CQ:CQ),"")</f>
        <v>1</v>
      </c>
      <c r="CT3" s="104">
        <f>IF(AND(Include_study?="Yes",Sufficient_data="Yes"),RANK(DJ:DJ,DJ:DJ,1)*IF(DI:DI&lt;0,-1,1)+IF(DI:DI&lt;0,-1,1)*COUNTIF(CQ$2:CQ2,CQ:CQ),"")</f>
        <v>1</v>
      </c>
      <c r="CU3" s="6">
        <f>IF(AND(Include_study?="Yes",Sufficient_data="Yes"),'Publication Bias Analysis'!E:E,NA())</f>
        <v>1.8</v>
      </c>
      <c r="CV3" s="54">
        <f>IF(AND(Include_study?="Yes",Sufficient_data="Yes"),'Publication Bias Analysis'!F:F,NA())</f>
        <v>0.20705175641261109</v>
      </c>
      <c r="CX3" s="14" t="s">
        <v>103</v>
      </c>
      <c r="CY3" s="6">
        <f>IF(Trim_and_fill="Off",'Publication Bias Analysis'!I29,'Publication Bias Analysis'!I37)-ABS(TINV((1-Additional_confidence_level),k_-1))*CZ3</f>
        <v>0.44532252902952341</v>
      </c>
      <c r="CZ3" s="6">
        <f>IF(Trim_and_fill="Off",CZ13,CZ18)</f>
        <v>0.32110262030399123</v>
      </c>
      <c r="DA3"/>
      <c r="DB3" s="157"/>
      <c r="DC3" s="6">
        <f>IF(AND(Include_study?="Yes",Sufficient_data="Yes"),IF('Publication Bias Analysis'!L$38="Left",'Publication Bias Analysis'!E:E-'Publication Bias Analysis'!I$29,'Publication Bias Analysis'!I$29-'Publication Bias Analysis'!E:E),"")</f>
        <v>0.64793536881485192</v>
      </c>
      <c r="DD3" s="6">
        <f t="shared" si="54"/>
        <v>0.64793536881485192</v>
      </c>
      <c r="DE3" s="54">
        <f>IF(AND(Include_study?="Yes",Sufficient_data="Yes"),1/('Publication Bias Analysis'!F:F^2+IF(Additional_model="Fixed effect",0,$DN$6)),"")</f>
        <v>23.326101554910785</v>
      </c>
      <c r="DF3" s="43">
        <f>IF(AND(Include_study?="Yes",Sufficient_data="Yes"),IF('Publication Bias Analysis'!L$38="Left",'Publication Bias Analysis'!E:E-DN$3,DN$3-'Publication Bias Analysis'!E:E),"")</f>
        <v>0.64793536881485192</v>
      </c>
      <c r="DG3" s="6">
        <f t="shared" si="55"/>
        <v>0.64793536881485192</v>
      </c>
      <c r="DH3" s="54">
        <f>IF(AND(DF3&lt;&gt;"",CR3&lt;=MAX(CR:CR)-DN$7),1/('Publication Bias Analysis'!F:F^2+IF(Additional_model="Fixed effect",0,$DN$13)),"")</f>
        <v>23.326101554910785</v>
      </c>
      <c r="DI3" s="6">
        <f>IF(AND(Include_study?="Yes",Sufficient_data="Yes"),IF('Publication Bias Analysis'!L$38="Left",'Publication Bias Analysis'!E:E-DN$10,DN$10-'Publication Bias Analysis'!E:E),"")</f>
        <v>0.64793536881485192</v>
      </c>
      <c r="DJ3" s="6">
        <f t="shared" si="56"/>
        <v>0.64793536881485192</v>
      </c>
      <c r="DK3" s="54">
        <f t="shared" si="57"/>
        <v>23.326101554910785</v>
      </c>
      <c r="DM3" s="14" t="s">
        <v>10</v>
      </c>
      <c r="DN3" s="6">
        <f>SUMPRODUCT(--(CR:CR&lt;=MAX(CR:CR)-$DN$7),DE:DE,'Publication Bias Analysis'!E:E)/SUMIF(CR:CR,"&lt;="&amp;MAX(CR:CR)-$DN$7,DE:DE)</f>
        <v>1.1520646311851481</v>
      </c>
      <c r="DP3" s="73">
        <v>2</v>
      </c>
      <c r="DQ3" s="10" t="str">
        <f>IF(Trim_and_fill="On",IF(DN$21&gt;COUNT(DQ$2:DQ2),IF(COUNTIF(CR:CR,-1*(MAX(CR:CR)-DP3+1))=1,"",MAX(CR:CR)-DP3+1),""),"")</f>
        <v/>
      </c>
      <c r="DR3" s="6" t="str">
        <f t="shared" si="58"/>
        <v/>
      </c>
      <c r="DS3" s="6" t="str">
        <f t="shared" si="59"/>
        <v/>
      </c>
      <c r="DT3" s="6" t="str">
        <f t="shared" si="60"/>
        <v/>
      </c>
      <c r="DU3" s="37" t="str">
        <f>IF(DQ3&lt;&gt;"",1/(DS3^2+IF(Additional_model="Fixed effect",0,'Publication Bias Analysis'!L$32)),"")</f>
        <v/>
      </c>
      <c r="DV3" s="54" t="str">
        <f>IF(DQ3&lt;&gt;"",DR3-'Publication Bias Analysis'!I$37,"")</f>
        <v/>
      </c>
      <c r="DX3" s="73">
        <v>2</v>
      </c>
      <c r="DY3" s="6" t="e">
        <f t="shared" si="61"/>
        <v>#N/A</v>
      </c>
      <c r="DZ3" s="54" t="e">
        <f t="shared" si="62"/>
        <v>#N/A</v>
      </c>
      <c r="EB3" s="157"/>
      <c r="EC3" s="6">
        <f>IF(AND(Include_study?="Yes",Sufficient_data="Yes"),Calculations!CO:CO-AVERAGE(Calculations!CO:CO),"")</f>
        <v>-7.5320706405653581E-2</v>
      </c>
      <c r="ED3" s="54">
        <f>IF(AND(Include_study?="Yes",Sufficient_data="Yes"),Calculations!CP3-('Publication Bias Analysis'!P$3+Calculations!CO3*'Publication Bias Analysis'!P$4),"")</f>
        <v>3.537991250347849</v>
      </c>
      <c r="EF3" s="157"/>
      <c r="EG3" s="6">
        <f t="shared" si="63"/>
        <v>3.2596660754297249</v>
      </c>
      <c r="EH3" s="43">
        <f t="shared" si="64"/>
        <v>3.9510920665599143E-2</v>
      </c>
      <c r="EI3" s="10">
        <f t="shared" si="65"/>
        <v>5</v>
      </c>
      <c r="EJ3" s="10">
        <f t="shared" si="66"/>
        <v>7</v>
      </c>
      <c r="EK3" s="10">
        <f>IF(AND(Include_study?="Yes",Sufficient_data="Yes"),COUNTIFS(EI$2:EI2,"&lt;"&amp;EI3,EJ$2:EJ2,"&lt;"&amp;EJ3)+COUNTIFS(EI$2:EI2,"&gt;"&amp;EI3,EJ$2:EJ2,"&gt;"&amp;EJ3)+COUNTIFS(EI4:EI$201,"&lt;"&amp;EI3,EJ4:EJ$201,"&lt;"&amp;EJ3)+COUNTIFS(EI4:EI$201,"&gt;"&amp;EI3,EJ4:EJ$201,"&gt;"&amp;EJ3),"")</f>
        <v>4</v>
      </c>
      <c r="EL3" s="70">
        <f>IF(AND(Include_study?="Yes",Sufficient_data="Yes"),COUNTIFS(EI$2:EI2,"&lt;"&amp;EI3,EJ$2:EJ2,"&gt;"&amp;EJ3)+COUNTIFS(EI$2:EI2,"&gt;"&amp;EI3,EJ$2:EJ2,"&lt;"&amp;EJ3)+COUNTIFS(EI4:EI$201,"&lt;"&amp;EI3,EJ4:EJ$201,"&gt;"&amp;EJ3)+COUNTIFS(EI4:EI$201,"&gt;"&amp;EI3,EJ4:EJ$201,"&lt;"&amp;EJ3),"")</f>
        <v>6</v>
      </c>
      <c r="EN3" s="157"/>
      <c r="EO3" s="16">
        <v>2</v>
      </c>
      <c r="EP3" s="6">
        <f t="shared" ref="EP3:EP10" si="73">EQ2</f>
        <v>-7</v>
      </c>
      <c r="EQ3" s="54">
        <f>EQ4-EP$14</f>
        <v>-5</v>
      </c>
      <c r="ER3"/>
      <c r="ES3" s="157"/>
      <c r="ET3" s="6">
        <f t="shared" si="67"/>
        <v>4.8297102972032171</v>
      </c>
      <c r="EU3" s="54">
        <f t="shared" si="68"/>
        <v>8.6934785349657915</v>
      </c>
      <c r="EW3" s="14" t="s">
        <v>94</v>
      </c>
      <c r="EX3" s="6">
        <v>0</v>
      </c>
      <c r="EY3" s="6">
        <v>0</v>
      </c>
      <c r="EZ3"/>
      <c r="FA3" s="157"/>
      <c r="FB3" s="10">
        <f>IF('Publication Bias Analysis'!AS:AS&lt;&gt;"",RANK('Publication Bias Analysis'!AS:AS,'Publication Bias Analysis'!AS:AS,1)+COUNTIF('Publication Bias Analysis'!AS$2:AS2,'Publication Bias Analysis'!AS3),"")</f>
        <v>7</v>
      </c>
      <c r="FC3" s="6">
        <f t="shared" si="69"/>
        <v>0.54054054054054057</v>
      </c>
      <c r="FD3" s="43">
        <f>IF(AND(Include_study?="Yes",Sufficient_data="Yes"),'Publication Bias Analysis'!AR3,NA())</f>
        <v>0.10179559909470504</v>
      </c>
      <c r="FE3" s="43">
        <f>IF(AND(Include_study?="Yes",Sufficient_data="Yes"),'Publication Bias Analysis'!AS3,NA())</f>
        <v>3.6909017615648216</v>
      </c>
      <c r="FF3" s="6">
        <f>IF(AND(Include_study?="Yes",Sufficient_data="Yes"),Calculations!FD3-AVERAGE('Publication Bias Analysis'!AR:AR),"")</f>
        <v>0.1017955990947052</v>
      </c>
      <c r="FG3" s="54">
        <f>IF(AND(Include_study?="Yes",Sufficient_data="Yes"),FE:FE-('Publication Bias Analysis'!AV$30+'Publication Bias Analysis'!AV$31*FD:FD),"")</f>
        <v>2.8828182706420797</v>
      </c>
      <c r="FI3" s="14" t="s">
        <v>85</v>
      </c>
      <c r="FJ3" s="6">
        <f>MIN('Publication Bias Analysis'!AR:AR)</f>
        <v>-1.6067550689692427</v>
      </c>
      <c r="FK3" s="6">
        <f>FJ3*'Publication Bias Analysis'!AV$31+'Publication Bias Analysis'!AV$30</f>
        <v>-9.5541884726880202</v>
      </c>
      <c r="FL3"/>
      <c r="FM3" s="157"/>
      <c r="FN3" s="6">
        <f t="shared" si="70"/>
        <v>8.6934785349657915</v>
      </c>
      <c r="FO3" s="6">
        <f t="shared" ref="FO3:FO51" si="74">IF(FN3&lt;&gt;"",1-NORMSDIST(ABS(FN3)),"")</f>
        <v>0</v>
      </c>
      <c r="FP3" s="54">
        <f t="shared" ref="FP3:FP66" si="75">IF(FO3&lt;&gt;"",LN(MAX(10^-306,FO3)),"")</f>
        <v>-704.59103845617801</v>
      </c>
    </row>
    <row r="4" spans="1:172" x14ac:dyDescent="0.2">
      <c r="A4" s="163"/>
      <c r="B4" s="10">
        <f>IF(AND(Sufficient_data="Yes",Include_study?="Yes"),IF(AND(Sort_By=$E$1,Order="Ascending"),IF(Input!Study_name="",COUNTIFS(Input!Study_name,"&lt;&gt;"&amp;"",Include_study?,"Yes",Sufficient_data,"Yes")+1,IF(COUNT(E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3</v>
      </c>
      <c r="C4" s="10">
        <f>IF(B4&lt;&gt;"",IF(B4=0,COUNTIF(B$2:B3,0)+1,COUNTIF(B$2:B3,B4)+COUNTIF(B:B,"&lt;"&amp;B4)+1),"")</f>
        <v>3</v>
      </c>
      <c r="D4" s="10">
        <f t="shared" si="0"/>
        <v>3</v>
      </c>
      <c r="E4" s="6" t="str">
        <f>IF(AND(Sufficient_data="Yes",Include_study?="Yes",Input!Study_name&lt;&gt;""),Input!Study_name,"")</f>
        <v>cccc</v>
      </c>
      <c r="F4" s="6">
        <f>IF(AND(Sufficient_data="Yes",Include_study?="Yes"),Input!Effect_size,"")</f>
        <v>1.9</v>
      </c>
      <c r="G4" s="10">
        <f>IF(AND(Sufficient_data="Yes",Include_study?="Yes",Input!Number_of_observations&lt;&gt;""),Input!Number_of_observations,"")</f>
        <v>80</v>
      </c>
      <c r="H4" s="6">
        <f>IF(AND(Sufficient_data="Yes",Include_study?="Yes"),Input!Standard_error,"")</f>
        <v>0.26758551691999272</v>
      </c>
      <c r="I4" s="43">
        <f t="shared" si="1"/>
        <v>13.966088603473089</v>
      </c>
      <c r="J4" s="6">
        <f t="shared" si="2"/>
        <v>0.72575047173511942</v>
      </c>
      <c r="K4" s="6">
        <f t="shared" si="3"/>
        <v>1.3673843515920627</v>
      </c>
      <c r="L4" s="6">
        <f t="shared" si="4"/>
        <v>2.4326156484079373</v>
      </c>
      <c r="M4" s="120">
        <f t="shared" si="5"/>
        <v>8.1711636937400842E-2</v>
      </c>
      <c r="N4" s="54">
        <f t="shared" si="6"/>
        <v>0.83365361322282672</v>
      </c>
      <c r="O4" s="109"/>
      <c r="P4" s="75">
        <f t="shared" si="7"/>
        <v>1.9</v>
      </c>
      <c r="Q4" s="6">
        <f>IF(AND(Sufficient_data="Yes",Include_study?="Yes",Input!Number_of_observations&lt;&gt;""),Effect_size-CI_Lower_limit,NA())</f>
        <v>0.53261564840793718</v>
      </c>
      <c r="R4" s="54">
        <f>IF(AND(Sufficient_data="Yes",Include_study?="Yes",Input!Number_of_observations&lt;&gt;""),CI_Upper_limit-Effect_size,NA())</f>
        <v>0.5326156484079374</v>
      </c>
      <c r="T4" s="14" t="s">
        <v>45</v>
      </c>
      <c r="U4" s="6">
        <f>CICES_UL-Combined_Effect_Size</f>
        <v>0.73770862626389233</v>
      </c>
      <c r="W4" s="163"/>
      <c r="X4" s="16">
        <f t="shared" si="8"/>
        <v>3</v>
      </c>
      <c r="Y4" s="6" t="str">
        <f t="shared" si="9"/>
        <v>cccc</v>
      </c>
      <c r="Z4" s="6" t="str">
        <f t="shared" si="10"/>
        <v>AA</v>
      </c>
      <c r="AA4" s="6">
        <f>IF(AND(Sufficient_data="Yes",Include_study?="Yes",Subgroup&lt;&gt;""),Input!Effect_size,"")</f>
        <v>1.9</v>
      </c>
      <c r="AB4" s="6">
        <f t="shared" si="11"/>
        <v>0.26758551691999272</v>
      </c>
      <c r="AC4" s="6">
        <f t="shared" si="12"/>
        <v>13.966088603473089</v>
      </c>
      <c r="AD4" s="6">
        <f t="shared" si="13"/>
        <v>13.966088603473089</v>
      </c>
      <c r="AE4" s="6">
        <f t="shared" si="14"/>
        <v>1.3673843515920627</v>
      </c>
      <c r="AF4" s="6">
        <f t="shared" si="15"/>
        <v>2.4326156484079373</v>
      </c>
      <c r="AG4" s="125">
        <f t="shared" si="16"/>
        <v>7.5620983977488621E-2</v>
      </c>
      <c r="AH4" s="128">
        <f t="shared" si="17"/>
        <v>-9.3332024780922174E-2</v>
      </c>
      <c r="AJ4" s="75">
        <f t="shared" si="18"/>
        <v>1.9</v>
      </c>
      <c r="AK4" s="37">
        <f t="shared" si="19"/>
        <v>0.53261564840793718</v>
      </c>
      <c r="AL4" s="54">
        <f t="shared" si="20"/>
        <v>0.5326156484079374</v>
      </c>
      <c r="AN4" s="77" t="str">
        <f t="shared" si="21"/>
        <v/>
      </c>
      <c r="AO4" s="6" t="str">
        <f>IF(AND(Sufficient_data="Yes",Include_study?="Yes",Subgroup&lt;&gt;""),IF(COUNTIFS(Input!G$2:G3,"="&amp;"Yes",Input!C$2:C3,"="&amp;"Yes",Input!H$2:H3,"="&amp;Subgroup)&gt;0,"",Subgroup),"")</f>
        <v/>
      </c>
      <c r="AP4" s="16" t="str">
        <f t="shared" si="22"/>
        <v/>
      </c>
      <c r="AQ4" s="10" t="str">
        <f t="shared" si="23"/>
        <v/>
      </c>
      <c r="AR4" s="6" t="str">
        <f t="shared" si="24"/>
        <v/>
      </c>
      <c r="AS4" s="24" t="str">
        <f t="shared" si="25"/>
        <v/>
      </c>
      <c r="AT4" s="12" t="str">
        <f t="shared" si="26"/>
        <v/>
      </c>
      <c r="AU4" s="6" t="str">
        <f t="shared" si="27"/>
        <v/>
      </c>
      <c r="AV4" s="43" t="str">
        <f t="shared" si="28"/>
        <v/>
      </c>
      <c r="AW4" s="6" t="str">
        <f t="shared" si="29"/>
        <v/>
      </c>
      <c r="AX4" s="43" t="str">
        <f t="shared" si="30"/>
        <v/>
      </c>
      <c r="AY4" s="43" t="str">
        <f t="shared" si="31"/>
        <v/>
      </c>
      <c r="AZ4" s="16" t="str">
        <f t="shared" si="32"/>
        <v/>
      </c>
      <c r="BA4" s="131" t="str">
        <f t="shared" si="33"/>
        <v/>
      </c>
      <c r="BB4" s="131" t="str">
        <f t="shared" si="34"/>
        <v/>
      </c>
      <c r="BC4" s="6" t="str">
        <f t="shared" si="35"/>
        <v/>
      </c>
      <c r="BD4" s="6" t="str">
        <f t="shared" si="36"/>
        <v/>
      </c>
      <c r="BE4" s="131" t="str">
        <f t="shared" si="37"/>
        <v/>
      </c>
      <c r="BF4" s="131" t="str">
        <f t="shared" si="38"/>
        <v/>
      </c>
      <c r="BG4" s="6" t="str">
        <f t="shared" si="39"/>
        <v/>
      </c>
      <c r="BH4" s="6" t="str">
        <f t="shared" si="40"/>
        <v/>
      </c>
      <c r="BI4" s="6" t="str">
        <f t="shared" si="41"/>
        <v/>
      </c>
      <c r="BJ4" s="6" t="e">
        <f t="shared" si="42"/>
        <v>#N/A</v>
      </c>
      <c r="BK4" s="12" t="str">
        <f t="shared" ref="BK4:BK66" si="76">IF(AR4&lt;&gt;"",BM4/SUM(BM:BM),"")</f>
        <v/>
      </c>
      <c r="BL4" s="6" t="str">
        <f t="shared" si="43"/>
        <v/>
      </c>
      <c r="BM4" s="6" t="str">
        <f t="shared" si="71"/>
        <v/>
      </c>
      <c r="BN4" s="37" t="str">
        <f t="shared" si="44"/>
        <v/>
      </c>
      <c r="BO4" s="54" t="str">
        <f t="shared" si="72"/>
        <v/>
      </c>
      <c r="BQ4" s="14" t="s">
        <v>73</v>
      </c>
      <c r="BR4" s="6">
        <f>BR2-ABS(TINV((1-Subgroup_confidence_level),Subgroup_k-1))*BR3</f>
        <v>-1.5317072768611437</v>
      </c>
      <c r="BT4" s="164"/>
      <c r="BU4" s="6">
        <f t="shared" si="45"/>
        <v>13</v>
      </c>
      <c r="BV4" s="6">
        <f t="shared" si="46"/>
        <v>1.9</v>
      </c>
      <c r="BW4" s="6">
        <f t="shared" si="47"/>
        <v>0.74793536881485179</v>
      </c>
      <c r="BX4" s="6">
        <f>IF(AND(Sufficient_data="Yes",Include_study?="Yes",Moderator&lt;&gt;""),'Moderator Analysis'!F:F-CG$3,"")</f>
        <v>-4.5073436037046157</v>
      </c>
      <c r="BY4" s="54">
        <f>IF(AND(Sufficient_data="Yes",Include_study?="Yes",Moderator&lt;&gt;""),Weightf*(Effect_size-CG$5-CG$4*'Moderator Analysis'!F:F)^2,"")</f>
        <v>11.412708785686043</v>
      </c>
      <c r="CA4" s="75">
        <f>IF(AND(Sufficient_data="Yes",Include_study?="Yes",Moderator&lt;&gt;""),1/('Publication Bias Analysis'!F4^2+CG$7),"")</f>
        <v>0.65900649777691245</v>
      </c>
      <c r="CB4" s="6">
        <f>IF(AND(Sufficient_data="Yes",Include_study?="Yes",CA4&lt;&gt;""),Effect_size-'Moderator Analysis'!J$37,"")</f>
        <v>0.74793536881485179</v>
      </c>
      <c r="CC4" s="6">
        <f t="shared" si="48"/>
        <v>-4.0140218857253309</v>
      </c>
      <c r="CD4" s="54">
        <f>IF(AND(Sufficient_data="Yes",Include_study?="Yes",CA4&lt;&gt;""),CA:CA*(Effect_size-'Moderator Analysis'!J$29-'Moderator Analysis'!J$30*Moderator)^2,"")</f>
        <v>0.53852223486054951</v>
      </c>
      <c r="CE4" s="27"/>
      <c r="CF4" s="14" t="s">
        <v>93</v>
      </c>
      <c r="CG4" s="43">
        <f>IF(CG3&lt;&gt;"",SUMPRODUCT(BW:BW,BX:BX,Weightf)/SUMPRODUCT(BX:BX,BX:BX,Weightf),"")</f>
        <v>3.4619233106359136E-2</v>
      </c>
      <c r="CH4"/>
      <c r="CI4" s="164"/>
      <c r="CJ4" s="166"/>
      <c r="CK4" s="6">
        <f t="shared" si="49"/>
        <v>13.966088603473089</v>
      </c>
      <c r="CL4" s="37">
        <f t="shared" si="50"/>
        <v>13.966088603473089</v>
      </c>
      <c r="CM4" s="37">
        <f>IF(AND(Include_study?="Yes",Sufficient_data="Yes"),1/(Standard_error^2+IF(Additional_model="Fixed effect",0,'Publication Bias Analysis'!L$32)),"")</f>
        <v>13.966088603473089</v>
      </c>
      <c r="CN4" s="37">
        <f>IF(AND(Include_study?="Yes",Sufficient_data="Yes"),'Publication Bias Analysis'!E:E-'Publication Bias Analysis'!I$29,"")</f>
        <v>0.74793536881485179</v>
      </c>
      <c r="CO4" s="37">
        <f t="shared" si="51"/>
        <v>3.7371230383107656</v>
      </c>
      <c r="CP4" s="37">
        <f t="shared" si="52"/>
        <v>7.1005337727904543</v>
      </c>
      <c r="CQ4" s="104">
        <f t="shared" si="53"/>
        <v>3</v>
      </c>
      <c r="CR4" s="104">
        <f>IF(AND(Include_study?="Yes",Sufficient_data="Yes"),CQ:CQ+IF(DC:DC&lt;0,-1,1)*COUNTIF(CQ$2:CQ3,CQ:CQ),"")</f>
        <v>3</v>
      </c>
      <c r="CS4" s="104">
        <f>IF(AND(Include_study?="Yes",Sufficient_data="Yes"),RANK(DG:DG,DG:DG,1)*IF(DF:DF&lt;0,-1,1)+IF(DF:DF&lt;0,-1,1)*COUNTIF(CQ$2:CQ3,CQ:CQ),"")</f>
        <v>3</v>
      </c>
      <c r="CT4" s="104">
        <f>IF(AND(Include_study?="Yes",Sufficient_data="Yes"),RANK(DJ:DJ,DJ:DJ,1)*IF(DI:DI&lt;0,-1,1)+IF(DI:DI&lt;0,-1,1)*COUNTIF(CQ$2:CQ3,CQ:CQ),"")</f>
        <v>3</v>
      </c>
      <c r="CU4" s="6">
        <f>IF(AND(Include_study?="Yes",Sufficient_data="Yes"),'Publication Bias Analysis'!E:E,NA())</f>
        <v>1.9</v>
      </c>
      <c r="CV4" s="54">
        <f>IF(AND(Include_study?="Yes",Sufficient_data="Yes"),'Publication Bias Analysis'!F:F,NA())</f>
        <v>0.26758551691999272</v>
      </c>
      <c r="CX4" s="14" t="s">
        <v>96</v>
      </c>
      <c r="CY4" s="6">
        <f>IF(Trim_and_fill="Off",'Publication Bias Analysis'!I29,'Publication Bias Analysis'!I37)</f>
        <v>1.1520646311851481</v>
      </c>
      <c r="CZ4" s="6">
        <v>0</v>
      </c>
      <c r="DA4"/>
      <c r="DB4" s="157"/>
      <c r="DC4" s="6">
        <f>IF(AND(Include_study?="Yes",Sufficient_data="Yes"),IF('Publication Bias Analysis'!L$38="Left",'Publication Bias Analysis'!E:E-'Publication Bias Analysis'!I$29,'Publication Bias Analysis'!I$29-'Publication Bias Analysis'!E:E),"")</f>
        <v>0.74793536881485179</v>
      </c>
      <c r="DD4" s="6">
        <f t="shared" si="54"/>
        <v>0.74793536881485179</v>
      </c>
      <c r="DE4" s="54">
        <f>IF(AND(Include_study?="Yes",Sufficient_data="Yes"),1/('Publication Bias Analysis'!F:F^2+IF(Additional_model="Fixed effect",0,$DN$6)),"")</f>
        <v>13.966088603473089</v>
      </c>
      <c r="DF4" s="6">
        <f>IF(AND(Include_study?="Yes",Sufficient_data="Yes"),IF('Publication Bias Analysis'!L$38="Left",'Publication Bias Analysis'!E:E-DN$3,DN$3-'Publication Bias Analysis'!E:E),"")</f>
        <v>0.74793536881485179</v>
      </c>
      <c r="DG4" s="6">
        <f t="shared" si="55"/>
        <v>0.74793536881485179</v>
      </c>
      <c r="DH4" s="54">
        <f>IF(AND(DF4&lt;&gt;"",CR4&lt;=MAX(CR:CR)-DN$7),1/('Publication Bias Analysis'!F:F^2+IF(Additional_model="Fixed effect",0,$DN$13)),"")</f>
        <v>13.966088603473089</v>
      </c>
      <c r="DI4" s="6">
        <f>IF(AND(Include_study?="Yes",Sufficient_data="Yes"),IF('Publication Bias Analysis'!L$38="Left",'Publication Bias Analysis'!E:E-DN$10,DN$10-'Publication Bias Analysis'!E:E),"")</f>
        <v>0.74793536881485179</v>
      </c>
      <c r="DJ4" s="6">
        <f t="shared" si="56"/>
        <v>0.74793536881485179</v>
      </c>
      <c r="DK4" s="54">
        <f t="shared" si="57"/>
        <v>13.966088603473089</v>
      </c>
      <c r="DM4" s="7" t="s">
        <v>4</v>
      </c>
      <c r="DN4" s="7"/>
      <c r="DP4" s="73">
        <v>3</v>
      </c>
      <c r="DQ4" s="10" t="str">
        <f>IF(Trim_and_fill="On",IF(DN$21&gt;COUNT(DQ$2:DQ3),IF(COUNTIF(CR:CR,-1*(MAX(CR:CR)-DP4+1))=1,"",MAX(CR:CR)-DP4+1),""),"")</f>
        <v/>
      </c>
      <c r="DR4" s="6" t="str">
        <f t="shared" si="58"/>
        <v/>
      </c>
      <c r="DS4" s="6" t="str">
        <f t="shared" si="59"/>
        <v/>
      </c>
      <c r="DT4" s="6" t="str">
        <f t="shared" si="60"/>
        <v/>
      </c>
      <c r="DU4" s="37" t="str">
        <f>IF(DQ4&lt;&gt;"",1/(DS4^2+IF(Additional_model="Fixed effect",0,'Publication Bias Analysis'!L$32)),"")</f>
        <v/>
      </c>
      <c r="DV4" s="54" t="str">
        <f>IF(DQ4&lt;&gt;"",DR4-'Publication Bias Analysis'!I$37,"")</f>
        <v/>
      </c>
      <c r="DX4" s="73">
        <v>3</v>
      </c>
      <c r="DY4" s="6" t="e">
        <f t="shared" si="61"/>
        <v>#N/A</v>
      </c>
      <c r="DZ4" s="54" t="e">
        <f t="shared" si="62"/>
        <v>#N/A</v>
      </c>
      <c r="EB4" s="157"/>
      <c r="EC4" s="6">
        <f>IF(AND(Include_study?="Yes",Sufficient_data="Yes"),Calculations!CO:CO-AVERAGE(Calculations!CO:CO),"")</f>
        <v>-1.167907965298105</v>
      </c>
      <c r="ED4" s="54">
        <f>IF(AND(Include_study?="Yes",Sufficient_data="Yes"),Calculations!CP4-('Publication Bias Analysis'!P$3+Calculations!CO4*'Publication Bias Analysis'!P$4),"")</f>
        <v>5.1673475839138376</v>
      </c>
      <c r="EF4" s="157"/>
      <c r="EG4" s="6">
        <f t="shared" si="63"/>
        <v>2.8631005977537236</v>
      </c>
      <c r="EH4" s="43">
        <f t="shared" si="64"/>
        <v>6.8242499697391615E-2</v>
      </c>
      <c r="EI4" s="10">
        <f t="shared" si="65"/>
        <v>7</v>
      </c>
      <c r="EJ4" s="10">
        <f t="shared" si="66"/>
        <v>1</v>
      </c>
      <c r="EK4" s="10">
        <f>IF(AND(Include_study?="Yes",Sufficient_data="Yes"),COUNTIFS(EI$2:EI3,"&lt;"&amp;EI4,EJ$2:EJ3,"&lt;"&amp;EJ4)+COUNTIFS(EI$2:EI3,"&gt;"&amp;EI4,EJ$2:EJ3,"&gt;"&amp;EJ4)+COUNTIFS(EI5:EI$201,"&lt;"&amp;EI4,EJ5:EJ$201,"&lt;"&amp;EJ4)+COUNTIFS(EI5:EI$201,"&gt;"&amp;EI4,EJ5:EJ$201,"&gt;"&amp;EJ4),"")</f>
        <v>5</v>
      </c>
      <c r="EL4" s="70">
        <f>IF(AND(Include_study?="Yes",Sufficient_data="Yes"),COUNTIFS(EI$2:EI3,"&lt;"&amp;EI4,EJ$2:EJ3,"&gt;"&amp;EJ4)+COUNTIFS(EI$2:EI3,"&gt;"&amp;EI4,EJ$2:EJ3,"&lt;"&amp;EJ4)+COUNTIFS(EI5:EI$201,"&lt;"&amp;EI4,EJ5:EJ$201,"&gt;"&amp;EJ4)+COUNTIFS(EI5:EI$201,"&gt;"&amp;EI4,EJ5:EJ$201,"&lt;"&amp;EJ4),"")</f>
        <v>6</v>
      </c>
      <c r="EN4" s="157"/>
      <c r="EO4" s="16">
        <v>3</v>
      </c>
      <c r="EP4" s="6">
        <f t="shared" si="73"/>
        <v>-5</v>
      </c>
      <c r="EQ4" s="54">
        <f>EQ5-EP$14</f>
        <v>-3</v>
      </c>
      <c r="ER4"/>
      <c r="ES4" s="157"/>
      <c r="ET4" s="6">
        <f t="shared" si="67"/>
        <v>3.7371230383107656</v>
      </c>
      <c r="EU4" s="54">
        <f t="shared" si="68"/>
        <v>7.1005337727904543</v>
      </c>
      <c r="EW4" s="14" t="s">
        <v>99</v>
      </c>
      <c r="EX4" s="6">
        <f>MAX(Inverse_standard_error)</f>
        <v>7.02377355399911</v>
      </c>
      <c r="EY4" s="6">
        <f>EX4*'Publication Bias Analysis'!AK31</f>
        <v>8.0918410890159809</v>
      </c>
      <c r="EZ4"/>
      <c r="FA4" s="157"/>
      <c r="FB4" s="10">
        <f>IF('Publication Bias Analysis'!AS:AS&lt;&gt;"",RANK('Publication Bias Analysis'!AS:AS,'Publication Bias Analysis'!AS:AS,1)+COUNTIF('Publication Bias Analysis'!AS$2:AS3,'Publication Bias Analysis'!AS4),"")</f>
        <v>6</v>
      </c>
      <c r="FC4" s="6">
        <f t="shared" si="69"/>
        <v>0.45945945945945948</v>
      </c>
      <c r="FD4" s="43">
        <f>IF(AND(Include_study?="Yes",Sufficient_data="Yes"),'Publication Bias Analysis'!AR4,NA())</f>
        <v>-0.10179559909470488</v>
      </c>
      <c r="FE4" s="43">
        <f>IF(AND(Include_study?="Yes",Sufficient_data="Yes"),'Publication Bias Analysis'!AS4,NA())</f>
        <v>3.1912304964530667</v>
      </c>
      <c r="FF4" s="6">
        <f>IF(AND(Include_study?="Yes",Sufficient_data="Yes"),Calculations!FD4-AVERAGE('Publication Bias Analysis'!AR:AR),"")</f>
        <v>-0.10179559909470472</v>
      </c>
      <c r="FG4" s="54">
        <f>IF(AND(Include_study?="Yes",Sufficient_data="Yes"),FE:FE-('Publication Bias Analysis'!AV$30+'Publication Bias Analysis'!AV$31*FD:FD),"")</f>
        <v>3.6179171557340783</v>
      </c>
      <c r="FI4" s="14" t="s">
        <v>86</v>
      </c>
      <c r="FJ4" s="6">
        <f>MAX('Publication Bias Analysis'!AR:AR)</f>
        <v>1.6067550689692418</v>
      </c>
      <c r="FK4" s="6">
        <f>FJ4*'Publication Bias Analysis'!AV$31+'Publication Bias Analysis'!AV$30</f>
        <v>9.9355853043297451</v>
      </c>
      <c r="FL4"/>
      <c r="FM4" s="157"/>
      <c r="FN4" s="6">
        <f t="shared" si="70"/>
        <v>7.1005337727904543</v>
      </c>
      <c r="FO4" s="6">
        <f t="shared" si="74"/>
        <v>6.2139182688270012E-13</v>
      </c>
      <c r="FP4" s="54">
        <f t="shared" si="75"/>
        <v>-28.106814550785742</v>
      </c>
    </row>
    <row r="5" spans="1:172" x14ac:dyDescent="0.2">
      <c r="A5" s="163"/>
      <c r="B5" s="10">
        <f>IF(AND(Sufficient_data="Yes",Include_study?="Yes"),IF(AND(Sort_By=$E$1,Order="Ascending"),IF(Input!Study_name="",COUNTIFS(Input!Study_name,"&lt;&gt;"&amp;"",Include_study?,"Yes",Sufficient_data,"Yes")+1,IF(COUNT(E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4</v>
      </c>
      <c r="C5" s="10">
        <f>IF(B5&lt;&gt;"",IF(B5=0,COUNTIF(B$2:B4,0)+1,COUNTIF(B$2:B4,B5)+COUNTIF(B:B,"&lt;"&amp;B5)+1),"")</f>
        <v>4</v>
      </c>
      <c r="D5" s="10">
        <f t="shared" si="0"/>
        <v>4</v>
      </c>
      <c r="E5" s="6" t="str">
        <f>IF(AND(Sufficient_data="Yes",Include_study?="Yes",Input!Study_name&lt;&gt;""),Input!Study_name,"")</f>
        <v>dddd</v>
      </c>
      <c r="F5" s="6">
        <f>IF(AND(Sufficient_data="Yes",Include_study?="Yes"),Input!Effect_size,"")</f>
        <v>2.0499999999999998</v>
      </c>
      <c r="G5" s="10">
        <f>IF(AND(Sufficient_data="Yes",Include_study?="Yes",Input!Number_of_observations&lt;&gt;""),Input!Number_of_observations,"")</f>
        <v>300</v>
      </c>
      <c r="H5" s="6">
        <f>IF(AND(Sufficient_data="Yes",Include_study?="Yes"),Input!Standard_error,"")</f>
        <v>0.14237361046906649</v>
      </c>
      <c r="I5" s="43">
        <f t="shared" si="1"/>
        <v>49.333394937857285</v>
      </c>
      <c r="J5" s="6">
        <f t="shared" si="2"/>
        <v>0.75383383658519021</v>
      </c>
      <c r="K5" s="6">
        <f t="shared" si="3"/>
        <v>1.7698187478659255</v>
      </c>
      <c r="L5" s="6">
        <f t="shared" si="4"/>
        <v>2.3301812521340741</v>
      </c>
      <c r="M5" s="120">
        <f t="shared" si="5"/>
        <v>8.4873519432803565E-2</v>
      </c>
      <c r="N5" s="54">
        <f t="shared" si="6"/>
        <v>0.98365361322282663</v>
      </c>
      <c r="O5" s="109"/>
      <c r="P5" s="75">
        <f t="shared" si="7"/>
        <v>2.0499999999999998</v>
      </c>
      <c r="Q5" s="6">
        <f>IF(AND(Sufficient_data="Yes",Include_study?="Yes",Input!Number_of_observations&lt;&gt;""),Effect_size-CI_Lower_limit,NA())</f>
        <v>0.2801812521340743</v>
      </c>
      <c r="R5" s="54">
        <f>IF(AND(Sufficient_data="Yes",Include_study?="Yes",Input!Number_of_observations&lt;&gt;""),CI_Upper_limit-Effect_size,NA())</f>
        <v>0.2801812521340743</v>
      </c>
      <c r="T5" s="14" t="s">
        <v>46</v>
      </c>
      <c r="U5" s="6">
        <f>Combined_Effect_Size-PICES_LL</f>
        <v>2.6215039033828584</v>
      </c>
      <c r="W5" s="163"/>
      <c r="X5" s="16">
        <f t="shared" si="8"/>
        <v>4</v>
      </c>
      <c r="Y5" s="6" t="str">
        <f t="shared" si="9"/>
        <v>dddd</v>
      </c>
      <c r="Z5" s="6" t="str">
        <f t="shared" si="10"/>
        <v>AA</v>
      </c>
      <c r="AA5" s="6">
        <f>IF(AND(Sufficient_data="Yes",Include_study?="Yes",Subgroup&lt;&gt;""),Input!Effect_size,"")</f>
        <v>2.0499999999999998</v>
      </c>
      <c r="AB5" s="6">
        <f t="shared" si="11"/>
        <v>0.14237361046906649</v>
      </c>
      <c r="AC5" s="6">
        <f t="shared" si="12"/>
        <v>49.333394937857285</v>
      </c>
      <c r="AD5" s="6">
        <f t="shared" si="13"/>
        <v>49.333394937857285</v>
      </c>
      <c r="AE5" s="6">
        <f t="shared" si="14"/>
        <v>1.7698187478659255</v>
      </c>
      <c r="AF5" s="6">
        <f t="shared" si="15"/>
        <v>2.3301812521340741</v>
      </c>
      <c r="AG5" s="125">
        <f t="shared" si="16"/>
        <v>0.26712130891272506</v>
      </c>
      <c r="AH5" s="128">
        <f t="shared" si="17"/>
        <v>5.6667975219077737E-2</v>
      </c>
      <c r="AJ5" s="75">
        <f t="shared" si="18"/>
        <v>2.0499999999999998</v>
      </c>
      <c r="AK5" s="37">
        <f t="shared" si="19"/>
        <v>0.2801812521340743</v>
      </c>
      <c r="AL5" s="54">
        <f t="shared" si="20"/>
        <v>0.2801812521340743</v>
      </c>
      <c r="AN5" s="77" t="str">
        <f t="shared" si="21"/>
        <v/>
      </c>
      <c r="AO5" s="6" t="str">
        <f>IF(AND(Sufficient_data="Yes",Include_study?="Yes",Subgroup&lt;&gt;""),IF(COUNTIFS(Input!G$2:G4,"="&amp;"Yes",Input!C$2:C4,"="&amp;"Yes",Input!H$2:H4,"="&amp;Subgroup)&gt;0,"",Subgroup),"")</f>
        <v/>
      </c>
      <c r="AP5" s="16" t="str">
        <f t="shared" si="22"/>
        <v/>
      </c>
      <c r="AQ5" s="10" t="str">
        <f t="shared" si="23"/>
        <v/>
      </c>
      <c r="AR5" s="6" t="str">
        <f t="shared" si="24"/>
        <v/>
      </c>
      <c r="AS5" s="24" t="str">
        <f t="shared" si="25"/>
        <v/>
      </c>
      <c r="AT5" s="12" t="str">
        <f t="shared" si="26"/>
        <v/>
      </c>
      <c r="AU5" s="6" t="str">
        <f t="shared" si="27"/>
        <v/>
      </c>
      <c r="AV5" s="43" t="str">
        <f t="shared" si="28"/>
        <v/>
      </c>
      <c r="AW5" s="6" t="str">
        <f t="shared" si="29"/>
        <v/>
      </c>
      <c r="AX5" s="43" t="str">
        <f t="shared" si="30"/>
        <v/>
      </c>
      <c r="AY5" s="43" t="str">
        <f t="shared" si="31"/>
        <v/>
      </c>
      <c r="AZ5" s="16" t="str">
        <f t="shared" si="32"/>
        <v/>
      </c>
      <c r="BA5" s="131" t="str">
        <f t="shared" si="33"/>
        <v/>
      </c>
      <c r="BB5" s="131" t="str">
        <f t="shared" si="34"/>
        <v/>
      </c>
      <c r="BC5" s="6" t="str">
        <f t="shared" si="35"/>
        <v/>
      </c>
      <c r="BD5" s="6" t="str">
        <f t="shared" si="36"/>
        <v/>
      </c>
      <c r="BE5" s="131" t="str">
        <f t="shared" si="37"/>
        <v/>
      </c>
      <c r="BF5" s="131" t="str">
        <f t="shared" si="38"/>
        <v/>
      </c>
      <c r="BG5" s="6" t="str">
        <f t="shared" si="39"/>
        <v/>
      </c>
      <c r="BH5" s="6" t="str">
        <f t="shared" si="40"/>
        <v/>
      </c>
      <c r="BI5" s="6" t="str">
        <f t="shared" si="41"/>
        <v/>
      </c>
      <c r="BJ5" s="6" t="e">
        <f t="shared" si="42"/>
        <v>#N/A</v>
      </c>
      <c r="BK5" s="12" t="str">
        <f t="shared" si="76"/>
        <v/>
      </c>
      <c r="BL5" s="6" t="str">
        <f t="shared" si="43"/>
        <v/>
      </c>
      <c r="BM5" s="6" t="str">
        <f t="shared" si="71"/>
        <v/>
      </c>
      <c r="BN5" s="37" t="str">
        <f t="shared" si="44"/>
        <v/>
      </c>
      <c r="BO5" s="54" t="str">
        <f t="shared" si="72"/>
        <v/>
      </c>
      <c r="BQ5" s="14" t="s">
        <v>38</v>
      </c>
      <c r="BR5" s="6">
        <f>BR2+ABS(TINV((1-Subgroup_confidence_level),Subgroup_k-1))*BR3</f>
        <v>3.3259184633853138</v>
      </c>
      <c r="BT5" s="164"/>
      <c r="BU5" s="6">
        <f t="shared" si="45"/>
        <v>18</v>
      </c>
      <c r="BV5" s="6">
        <f t="shared" si="46"/>
        <v>2.0499999999999998</v>
      </c>
      <c r="BW5" s="6">
        <f t="shared" si="47"/>
        <v>0.8979353688148517</v>
      </c>
      <c r="BX5" s="6">
        <f>IF(AND(Sufficient_data="Yes",Include_study?="Yes",Moderator&lt;&gt;""),'Moderator Analysis'!F:F-CG$3,"")</f>
        <v>0.49265639629538427</v>
      </c>
      <c r="BY5" s="54">
        <f>IF(AND(Sufficient_data="Yes",Include_study?="Yes",Moderator&lt;&gt;""),Weightf*(Effect_size-CG$5-CG$4*'Moderator Analysis'!F:F)^2,"")</f>
        <v>38.280225257820398</v>
      </c>
      <c r="CA5" s="75">
        <f>IF(AND(Sufficient_data="Yes",Include_study?="Yes",Moderator&lt;&gt;""),1/('Publication Bias Analysis'!F5^2+CG$7),"")</f>
        <v>0.68207987248343405</v>
      </c>
      <c r="CB5" s="6">
        <f>IF(AND(Sufficient_data="Yes",Include_study?="Yes",CA5&lt;&gt;""),Effect_size-'Moderator Analysis'!J$37,"")</f>
        <v>0.8979353688148517</v>
      </c>
      <c r="CC5" s="6">
        <f t="shared" si="48"/>
        <v>0.98597811427466908</v>
      </c>
      <c r="CD5" s="54">
        <f>IF(AND(Sufficient_data="Yes",Include_study?="Yes",CA5&lt;&gt;""),CA:CA*(Effect_size-'Moderator Analysis'!J$29-'Moderator Analysis'!J$30*Moderator)^2,"")</f>
        <v>0.52925956535893981</v>
      </c>
      <c r="CE5" s="27"/>
      <c r="CF5" s="14" t="s">
        <v>94</v>
      </c>
      <c r="CG5" s="43">
        <f>IF(CG3&lt;&gt;"",CG2-CG3*CG4,"")</f>
        <v>0.54597382189537247</v>
      </c>
      <c r="CH5"/>
      <c r="CI5" s="164"/>
      <c r="CJ5" s="166"/>
      <c r="CK5" s="6">
        <f t="shared" si="49"/>
        <v>49.333394937857285</v>
      </c>
      <c r="CL5" s="37">
        <f t="shared" si="50"/>
        <v>49.333394937857285</v>
      </c>
      <c r="CM5" s="37">
        <f>IF(AND(Include_study?="Yes",Sufficient_data="Yes"),1/(Standard_error^2+IF(Additional_model="Fixed effect",0,'Publication Bias Analysis'!L$32)),"")</f>
        <v>49.333394937857285</v>
      </c>
      <c r="CN5" s="37">
        <f>IF(AND(Include_study?="Yes",Sufficient_data="Yes"),'Publication Bias Analysis'!E:E-'Publication Bias Analysis'!I$29,"")</f>
        <v>0.8979353688148517</v>
      </c>
      <c r="CO5" s="37">
        <f t="shared" si="51"/>
        <v>7.02377355399911</v>
      </c>
      <c r="CP5" s="37">
        <f t="shared" si="52"/>
        <v>14.398735785698173</v>
      </c>
      <c r="CQ5" s="104">
        <f t="shared" si="53"/>
        <v>6</v>
      </c>
      <c r="CR5" s="104">
        <f>IF(AND(Include_study?="Yes",Sufficient_data="Yes"),CQ:CQ+IF(DC:DC&lt;0,-1,1)*COUNTIF(CQ$2:CQ4,CQ:CQ),"")</f>
        <v>6</v>
      </c>
      <c r="CS5" s="104">
        <f>IF(AND(Include_study?="Yes",Sufficient_data="Yes"),RANK(DG:DG,DG:DG,1)*IF(DF:DF&lt;0,-1,1)+IF(DF:DF&lt;0,-1,1)*COUNTIF(CQ$2:CQ4,CQ:CQ),"")</f>
        <v>6</v>
      </c>
      <c r="CT5" s="104">
        <f>IF(AND(Include_study?="Yes",Sufficient_data="Yes"),RANK(DJ:DJ,DJ:DJ,1)*IF(DI:DI&lt;0,-1,1)+IF(DI:DI&lt;0,-1,1)*COUNTIF(CQ$2:CQ4,CQ:CQ),"")</f>
        <v>6</v>
      </c>
      <c r="CU5" s="6">
        <f>IF(AND(Include_study?="Yes",Sufficient_data="Yes"),'Publication Bias Analysis'!E:E,NA())</f>
        <v>2.0499999999999998</v>
      </c>
      <c r="CV5" s="54">
        <f>IF(AND(Include_study?="Yes",Sufficient_data="Yes"),'Publication Bias Analysis'!F:F,NA())</f>
        <v>0.14237361046906649</v>
      </c>
      <c r="CX5" s="14" t="s">
        <v>104</v>
      </c>
      <c r="CY5" s="6">
        <f>IF(Trim_and_fill="Off",'Publication Bias Analysis'!I29,'Publication Bias Analysis'!I37)+ABS(TINV((1-Additional_confidence_level),k_-1))*CZ5</f>
        <v>1.858806733340773</v>
      </c>
      <c r="CZ5" s="6">
        <f>IF(Trim_and_fill="Off",CZ13,CZ18)</f>
        <v>0.32110262030399123</v>
      </c>
      <c r="DA5"/>
      <c r="DB5" s="157"/>
      <c r="DC5" s="6">
        <f>IF(AND(Include_study?="Yes",Sufficient_data="Yes"),IF('Publication Bias Analysis'!L$38="Left",'Publication Bias Analysis'!E:E-'Publication Bias Analysis'!I$29,'Publication Bias Analysis'!I$29-'Publication Bias Analysis'!E:E),"")</f>
        <v>0.8979353688148517</v>
      </c>
      <c r="DD5" s="6">
        <f t="shared" si="54"/>
        <v>0.8979353688148517</v>
      </c>
      <c r="DE5" s="54">
        <f>IF(AND(Include_study?="Yes",Sufficient_data="Yes"),1/('Publication Bias Analysis'!F:F^2+IF(Additional_model="Fixed effect",0,$DN$6)),"")</f>
        <v>49.333394937857285</v>
      </c>
      <c r="DF5" s="6">
        <f>IF(AND(Include_study?="Yes",Sufficient_data="Yes"),IF('Publication Bias Analysis'!L$38="Left",'Publication Bias Analysis'!E:E-DN$3,DN$3-'Publication Bias Analysis'!E:E),"")</f>
        <v>0.8979353688148517</v>
      </c>
      <c r="DG5" s="6">
        <f t="shared" si="55"/>
        <v>0.8979353688148517</v>
      </c>
      <c r="DH5" s="54">
        <f>IF(AND(DF5&lt;&gt;"",CR5&lt;=MAX(CR:CR)-DN$7),1/('Publication Bias Analysis'!F:F^2+IF(Additional_model="Fixed effect",0,$DN$13)),"")</f>
        <v>49.333394937857285</v>
      </c>
      <c r="DI5" s="6">
        <f>IF(AND(Include_study?="Yes",Sufficient_data="Yes"),IF('Publication Bias Analysis'!L$38="Left",'Publication Bias Analysis'!E:E-DN$10,DN$10-'Publication Bias Analysis'!E:E),"")</f>
        <v>0.8979353688148517</v>
      </c>
      <c r="DJ5" s="6">
        <f t="shared" si="56"/>
        <v>0.8979353688148517</v>
      </c>
      <c r="DK5" s="54">
        <f t="shared" si="57"/>
        <v>49.333394937857285</v>
      </c>
      <c r="DM5" s="14" t="s">
        <v>3</v>
      </c>
      <c r="DN5" s="6">
        <f>SUMPRODUCT(--(CR:CR&lt;=(MAX(CR:CR)-DN7)),Calculations!CK:CK,'Publication Bias Analysis'!E:E,'Publication Bias Analysis'!E:E)-SUMPRODUCT(--(CR:CR&lt;=(MAX(CR:CR)-DN7)),Calculations!CK:CK,'Publication Bias Analysis'!E:E)^2/SUMIF(CR:CR,"&lt;="&amp;(MAX(CR:CR)-DN7),Calculations!CK:CK)</f>
        <v>362.76696844040953</v>
      </c>
      <c r="DP5" s="73">
        <v>4</v>
      </c>
      <c r="DQ5" s="10" t="str">
        <f>IF(Trim_and_fill="On",IF(DN$21&gt;COUNT(DQ$2:DQ4),IF(COUNTIF(CR:CR,-1*(MAX(CR:CR)-DP5+1))=1,"",MAX(CR:CR)-DP5+1),""),"")</f>
        <v/>
      </c>
      <c r="DR5" s="6" t="str">
        <f t="shared" si="58"/>
        <v/>
      </c>
      <c r="DS5" s="6" t="str">
        <f t="shared" si="59"/>
        <v/>
      </c>
      <c r="DT5" s="6" t="str">
        <f t="shared" si="60"/>
        <v/>
      </c>
      <c r="DU5" s="37" t="str">
        <f>IF(DQ5&lt;&gt;"",1/(DS5^2+IF(Additional_model="Fixed effect",0,'Publication Bias Analysis'!L$32)),"")</f>
        <v/>
      </c>
      <c r="DV5" s="54" t="str">
        <f>IF(DQ5&lt;&gt;"",DR5-'Publication Bias Analysis'!I$37,"")</f>
        <v/>
      </c>
      <c r="DX5" s="73">
        <v>4</v>
      </c>
      <c r="DY5" s="6" t="e">
        <f t="shared" si="61"/>
        <v>#N/A</v>
      </c>
      <c r="DZ5" s="54" t="e">
        <f t="shared" si="62"/>
        <v>#N/A</v>
      </c>
      <c r="EB5" s="157"/>
      <c r="EC5" s="6">
        <f>IF(AND(Include_study?="Yes",Sufficient_data="Yes"),Calculations!CO:CO-AVERAGE(Calculations!CO:CO),"")</f>
        <v>2.1187425503902393</v>
      </c>
      <c r="ED5" s="54">
        <f>IF(AND(Include_study?="Yes",Sufficient_data="Yes"),Calculations!CP5-('Publication Bias Analysis'!P$3+Calculations!CO5*'Publication Bias Analysis'!P$4),"")</f>
        <v>2.7724312926991548</v>
      </c>
      <c r="EF5" s="157"/>
      <c r="EG5" s="6">
        <f t="shared" si="63"/>
        <v>6.905002278293467</v>
      </c>
      <c r="EH5" s="43">
        <f t="shared" si="64"/>
        <v>1.6910735790049383E-2</v>
      </c>
      <c r="EI5" s="10">
        <f t="shared" si="65"/>
        <v>1</v>
      </c>
      <c r="EJ5" s="10">
        <f t="shared" si="66"/>
        <v>12</v>
      </c>
      <c r="EK5" s="10">
        <f>IF(AND(Include_study?="Yes",Sufficient_data="Yes"),COUNTIFS(EI$2:EI4,"&lt;"&amp;EI5,EJ$2:EJ4,"&lt;"&amp;EJ5)+COUNTIFS(EI$2:EI4,"&gt;"&amp;EI5,EJ$2:EJ4,"&gt;"&amp;EJ5)+COUNTIFS(EI6:EI$201,"&lt;"&amp;EI5,EJ6:EJ$201,"&lt;"&amp;EJ5)+COUNTIFS(EI6:EI$201,"&gt;"&amp;EI5,EJ6:EJ$201,"&gt;"&amp;EJ5),"")</f>
        <v>0</v>
      </c>
      <c r="EL5" s="70">
        <f>IF(AND(Include_study?="Yes",Sufficient_data="Yes"),COUNTIFS(EI$2:EI4,"&lt;"&amp;EI5,EJ$2:EJ4,"&gt;"&amp;EJ5)+COUNTIFS(EI$2:EI4,"&gt;"&amp;EI5,EJ$2:EJ4,"&lt;"&amp;EJ5)+COUNTIFS(EI6:EI$201,"&lt;"&amp;EI5,EJ6:EJ$201,"&gt;"&amp;EJ5)+COUNTIFS(EI6:EI$201,"&gt;"&amp;EI5,EJ6:EJ$201,"&lt;"&amp;EJ5),"")</f>
        <v>11</v>
      </c>
      <c r="EN5" s="157"/>
      <c r="EO5" s="16">
        <v>4</v>
      </c>
      <c r="EP5" s="6">
        <f t="shared" si="73"/>
        <v>-3</v>
      </c>
      <c r="EQ5" s="54">
        <f>EQ6-EP$14</f>
        <v>-1</v>
      </c>
      <c r="ER5"/>
      <c r="ES5" s="157"/>
      <c r="ET5" s="6">
        <f t="shared" si="67"/>
        <v>7.02377355399911</v>
      </c>
      <c r="EU5" s="54">
        <f t="shared" si="68"/>
        <v>14.398735785698173</v>
      </c>
      <c r="EW5" s="30" t="s">
        <v>85</v>
      </c>
      <c r="EX5" s="14" t="s">
        <v>97</v>
      </c>
      <c r="EY5" s="14" t="s">
        <v>98</v>
      </c>
      <c r="EZ5"/>
      <c r="FA5" s="157"/>
      <c r="FB5" s="10">
        <f>IF('Publication Bias Analysis'!AS:AS&lt;&gt;"",RANK('Publication Bias Analysis'!AS:AS,'Publication Bias Analysis'!AS:AS,1)+COUNTIF('Publication Bias Analysis'!AS$2:AS4,'Publication Bias Analysis'!AS5),"")</f>
        <v>12</v>
      </c>
      <c r="FC5" s="6">
        <f t="shared" si="69"/>
        <v>0.94594594594594583</v>
      </c>
      <c r="FD5" s="43">
        <f>IF(AND(Include_study?="Yes",Sufficient_data="Yes"),'Publication Bias Analysis'!AR5,NA())</f>
        <v>1.6067550689692418</v>
      </c>
      <c r="FE5" s="43">
        <f>IF(AND(Include_study?="Yes",Sufficient_data="Yes"),'Publication Bias Analysis'!AS5,NA())</f>
        <v>7.5641640548360138</v>
      </c>
      <c r="FF5" s="6">
        <f>IF(AND(Include_study?="Yes",Sufficient_data="Yes"),Calculations!FD5-AVERAGE('Publication Bias Analysis'!AR:AR),"")</f>
        <v>1.606755068969242</v>
      </c>
      <c r="FG5" s="54">
        <f>IF(AND(Include_study?="Yes",Sufficient_data="Yes"),FE:FE-('Publication Bias Analysis'!AV$30+'Publication Bias Analysis'!AV$31*FD:FD),"")</f>
        <v>-2.3714212494937312</v>
      </c>
      <c r="FI5" s="30" t="s">
        <v>107</v>
      </c>
      <c r="FJ5" s="14" t="s">
        <v>97</v>
      </c>
      <c r="FK5" s="14" t="s">
        <v>98</v>
      </c>
      <c r="FL5"/>
      <c r="FM5" s="157"/>
      <c r="FN5" s="6">
        <f t="shared" si="70"/>
        <v>14.398735785698173</v>
      </c>
      <c r="FO5" s="6">
        <f t="shared" si="74"/>
        <v>0</v>
      </c>
      <c r="FP5" s="54">
        <f t="shared" si="75"/>
        <v>-704.59103845617801</v>
      </c>
    </row>
    <row r="6" spans="1:172" ht="15" x14ac:dyDescent="0.25">
      <c r="A6" s="163"/>
      <c r="B6" s="10">
        <f>IF(AND(Sufficient_data="Yes",Include_study?="Yes"),IF(AND(Sort_By=$E$1,Order="Ascending"),IF(Input!Study_name="",COUNTIFS(Input!Study_name,"&lt;&gt;"&amp;"",Include_study?,"Yes",Sufficient_data,"Yes")+1,IF(COUNT(E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5</v>
      </c>
      <c r="C6" s="10">
        <f>IF(B6&lt;&gt;"",IF(B6=0,COUNTIF(B$2:B5,0)+1,COUNTIF(B$2:B5,B6)+COUNTIF(B:B,"&lt;"&amp;B6)+1),"")</f>
        <v>5</v>
      </c>
      <c r="D6" s="10">
        <f t="shared" si="0"/>
        <v>5</v>
      </c>
      <c r="E6" s="6" t="str">
        <f>IF(AND(Sufficient_data="Yes",Include_study?="Yes",Input!Study_name&lt;&gt;""),Input!Study_name,"")</f>
        <v>eeee</v>
      </c>
      <c r="F6" s="6">
        <f>IF(AND(Sufficient_data="Yes",Include_study?="Yes"),Input!Effect_size,"")</f>
        <v>0.05</v>
      </c>
      <c r="G6" s="10">
        <f>IF(AND(Sufficient_data="Yes",Include_study?="Yes",Input!Number_of_observations&lt;&gt;""),Input!Number_of_observations,"")</f>
        <v>95</v>
      </c>
      <c r="H6" s="6">
        <f>IF(AND(Sufficient_data="Yes",Include_study?="Yes"),Input!Standard_error,"")</f>
        <v>0.20385042730617328</v>
      </c>
      <c r="I6" s="43">
        <f t="shared" si="1"/>
        <v>24.064494744367071</v>
      </c>
      <c r="J6" s="6">
        <f t="shared" si="2"/>
        <v>0.74192945525876197</v>
      </c>
      <c r="K6" s="6">
        <f t="shared" si="3"/>
        <v>-0.35474980205093154</v>
      </c>
      <c r="L6" s="6">
        <f t="shared" si="4"/>
        <v>0.45474980205093152</v>
      </c>
      <c r="M6" s="120">
        <f t="shared" si="5"/>
        <v>8.3533215123274301E-2</v>
      </c>
      <c r="N6" s="54">
        <f t="shared" si="6"/>
        <v>-1.0163463867771731</v>
      </c>
      <c r="O6" s="109"/>
      <c r="P6" s="75">
        <f t="shared" si="7"/>
        <v>0.05</v>
      </c>
      <c r="Q6" s="6">
        <f>IF(AND(Sufficient_data="Yes",Include_study?="Yes",Input!Number_of_observations&lt;&gt;""),Effect_size-CI_Lower_limit,NA())</f>
        <v>0.40474980205093153</v>
      </c>
      <c r="R6" s="54">
        <f>IF(AND(Sufficient_data="Yes",Include_study?="Yes",Input!Number_of_observations&lt;&gt;""),CI_Upper_limit-Effect_size,NA())</f>
        <v>0.40474980205093153</v>
      </c>
      <c r="T6" s="14" t="s">
        <v>47</v>
      </c>
      <c r="U6" s="6">
        <f>PICES_UL-Combined_Effect_Size</f>
        <v>2.6215039033828584</v>
      </c>
      <c r="W6" s="163"/>
      <c r="X6" s="16">
        <f t="shared" si="8"/>
        <v>9</v>
      </c>
      <c r="Y6" s="6" t="str">
        <f t="shared" si="9"/>
        <v>eeee</v>
      </c>
      <c r="Z6" s="6" t="str">
        <f t="shared" si="10"/>
        <v>BB</v>
      </c>
      <c r="AA6" s="6">
        <f>IF(AND(Sufficient_data="Yes",Include_study?="Yes",Subgroup&lt;&gt;""),Input!Effect_size,"")</f>
        <v>0.05</v>
      </c>
      <c r="AB6" s="6">
        <f t="shared" si="11"/>
        <v>0.20385042730617328</v>
      </c>
      <c r="AC6" s="6">
        <f t="shared" si="12"/>
        <v>24.064494744367071</v>
      </c>
      <c r="AD6" s="6">
        <f t="shared" si="13"/>
        <v>6.0164186080859325</v>
      </c>
      <c r="AE6" s="6">
        <f t="shared" si="14"/>
        <v>-0.35474980205093154</v>
      </c>
      <c r="AF6" s="6">
        <f t="shared" si="15"/>
        <v>0.45474980205093152</v>
      </c>
      <c r="AG6" s="125">
        <f t="shared" si="16"/>
        <v>0.20346441056355116</v>
      </c>
      <c r="AH6" s="128">
        <f t="shared" si="17"/>
        <v>0.26373978634636341</v>
      </c>
      <c r="AJ6" s="75">
        <f t="shared" si="18"/>
        <v>0.05</v>
      </c>
      <c r="AK6" s="37">
        <f t="shared" si="19"/>
        <v>0.40474980205093153</v>
      </c>
      <c r="AL6" s="54">
        <f t="shared" si="20"/>
        <v>0.40474980205093153</v>
      </c>
      <c r="AN6" s="77">
        <f t="shared" si="21"/>
        <v>14</v>
      </c>
      <c r="AO6" s="6" t="str">
        <f>IF(AND(Sufficient_data="Yes",Include_study?="Yes",Subgroup&lt;&gt;""),IF(COUNTIFS(Input!G$2:G5,"="&amp;"Yes",Input!C$2:C5,"="&amp;"Yes",Input!H$2:H5,"="&amp;Subgroup)&gt;0,"",Subgroup),"")</f>
        <v>BB</v>
      </c>
      <c r="AP6" s="16">
        <f t="shared" si="22"/>
        <v>2</v>
      </c>
      <c r="AQ6" s="10">
        <f t="shared" si="23"/>
        <v>5</v>
      </c>
      <c r="AR6" s="6">
        <f t="shared" si="24"/>
        <v>15.251749497555352</v>
      </c>
      <c r="AS6" s="24">
        <f t="shared" si="25"/>
        <v>4.2065671367747049E-3</v>
      </c>
      <c r="AT6" s="12">
        <f t="shared" si="26"/>
        <v>0.73773500537488201</v>
      </c>
      <c r="AU6" s="6">
        <f t="shared" si="27"/>
        <v>90.261788336507692</v>
      </c>
      <c r="AV6" s="43">
        <f t="shared" si="28"/>
        <v>0.12465684211360145</v>
      </c>
      <c r="AW6" s="6">
        <f t="shared" si="29"/>
        <v>0.35306775853028755</v>
      </c>
      <c r="AX6" s="43">
        <f t="shared" si="30"/>
        <v>-0.21373978634636343</v>
      </c>
      <c r="AY6" s="43">
        <f t="shared" si="31"/>
        <v>0.18734238282128252</v>
      </c>
      <c r="AZ6" s="16">
        <f t="shared" si="32"/>
        <v>455</v>
      </c>
      <c r="BA6" s="131">
        <f t="shared" si="33"/>
        <v>-0.73388562812660441</v>
      </c>
      <c r="BB6" s="131">
        <f t="shared" si="34"/>
        <v>0.3064060554338775</v>
      </c>
      <c r="BC6" s="6">
        <f t="shared" si="35"/>
        <v>0.52014584178024093</v>
      </c>
      <c r="BD6" s="6">
        <f t="shared" si="36"/>
        <v>0.52014584178024093</v>
      </c>
      <c r="BE6" s="131">
        <f t="shared" si="37"/>
        <v>-1.3234637796604611</v>
      </c>
      <c r="BF6" s="131">
        <f t="shared" si="38"/>
        <v>0.89598420696773418</v>
      </c>
      <c r="BG6" s="6">
        <f t="shared" si="39"/>
        <v>1.1097239933140977</v>
      </c>
      <c r="BH6" s="6">
        <f t="shared" si="40"/>
        <v>1.1097239933140977</v>
      </c>
      <c r="BI6" s="6">
        <f t="shared" si="41"/>
        <v>4.1512765102255731</v>
      </c>
      <c r="BJ6" s="6">
        <f t="shared" si="42"/>
        <v>-0.21373978634636343</v>
      </c>
      <c r="BK6" s="12">
        <f t="shared" si="76"/>
        <v>0.49668815758148238</v>
      </c>
      <c r="BL6" s="6">
        <f t="shared" si="43"/>
        <v>28.492327032486866</v>
      </c>
      <c r="BM6" s="6">
        <f t="shared" si="71"/>
        <v>0.40787766372980838</v>
      </c>
      <c r="BN6" s="37">
        <f t="shared" si="44"/>
        <v>0.50331184241851623</v>
      </c>
      <c r="BO6" s="54">
        <f t="shared" si="72"/>
        <v>-1.1108453796084485</v>
      </c>
      <c r="BQ6" s="14" t="s">
        <v>74</v>
      </c>
      <c r="BR6" s="6">
        <f>BR2-ABS(TINV((1-Subgroup_confidence_level),Subgroup_k-1))*SQRT(BR3^2+BR27)</f>
        <v>-3.2988498962687447</v>
      </c>
      <c r="BT6" s="164"/>
      <c r="BU6" s="6">
        <f t="shared" si="45"/>
        <v>20</v>
      </c>
      <c r="BV6" s="6">
        <f t="shared" si="46"/>
        <v>0.05</v>
      </c>
      <c r="BW6" s="6">
        <f t="shared" si="47"/>
        <v>-1.1020646311851481</v>
      </c>
      <c r="BX6" s="6">
        <f>IF(AND(Sufficient_data="Yes",Include_study?="Yes",Moderator&lt;&gt;""),'Moderator Analysis'!F:F-CG$3,"")</f>
        <v>2.4926563962953843</v>
      </c>
      <c r="BY6" s="54">
        <f>IF(AND(Sufficient_data="Yes",Include_study?="Yes",Moderator&lt;&gt;""),Weightf*(Effect_size-CG$5-CG$4*'Moderator Analysis'!F:F)^2,"")</f>
        <v>33.983780489860415</v>
      </c>
      <c r="CA6" s="75">
        <f>IF(AND(Sufficient_data="Yes",Include_study?="Yes",Moderator&lt;&gt;""),1/('Publication Bias Analysis'!F6^2+CG$7),"")</f>
        <v>0.67231920892728214</v>
      </c>
      <c r="CB6" s="6">
        <f>IF(AND(Sufficient_data="Yes",Include_study?="Yes",CA6&lt;&gt;""),Effect_size-'Moderator Analysis'!J$37,"")</f>
        <v>-1.1020646311851481</v>
      </c>
      <c r="CC6" s="6">
        <f t="shared" si="48"/>
        <v>2.9859781142746691</v>
      </c>
      <c r="CD6" s="54">
        <f>IF(AND(Sufficient_data="Yes",Include_study?="Yes",CA6&lt;&gt;""),CA:CA*(Effect_size-'Moderator Analysis'!J$29-'Moderator Analysis'!J$30*Moderator)^2,"")</f>
        <v>0.94944642129457346</v>
      </c>
      <c r="CE6" s="27"/>
      <c r="CF6" s="14" t="s">
        <v>112</v>
      </c>
      <c r="CG6" s="43">
        <f>IF(CG3&lt;&gt;"",SUM(BY:BY),"")</f>
        <v>360.09992174938145</v>
      </c>
      <c r="CH6"/>
      <c r="CI6" s="164"/>
      <c r="CJ6" s="166"/>
      <c r="CK6" s="6">
        <f t="shared" si="49"/>
        <v>24.064494744367071</v>
      </c>
      <c r="CL6" s="37">
        <f t="shared" si="50"/>
        <v>24.064494744367071</v>
      </c>
      <c r="CM6" s="37">
        <f>IF(AND(Include_study?="Yes",Sufficient_data="Yes"),1/(Standard_error^2+IF(Additional_model="Fixed effect",0,'Publication Bias Analysis'!L$32)),"")</f>
        <v>24.064494744367071</v>
      </c>
      <c r="CN6" s="37">
        <f>IF(AND(Include_study?="Yes",Sufficient_data="Yes"),'Publication Bias Analysis'!E:E-'Publication Bias Analysis'!I$29,"")</f>
        <v>-1.1020646311851481</v>
      </c>
      <c r="CO6" s="37">
        <f t="shared" si="51"/>
        <v>4.9055575365463886</v>
      </c>
      <c r="CP6" s="37">
        <f t="shared" si="52"/>
        <v>0.24527787682731941</v>
      </c>
      <c r="CQ6" s="104">
        <f t="shared" si="53"/>
        <v>-9</v>
      </c>
      <c r="CR6" s="104">
        <f>IF(AND(Include_study?="Yes",Sufficient_data="Yes"),CQ:CQ+IF(DC:DC&lt;0,-1,1)*COUNTIF(CQ$2:CQ5,CQ:CQ),"")</f>
        <v>-9</v>
      </c>
      <c r="CS6" s="104">
        <f>IF(AND(Include_study?="Yes",Sufficient_data="Yes"),RANK(DG:DG,DG:DG,1)*IF(DF:DF&lt;0,-1,1)+IF(DF:DF&lt;0,-1,1)*COUNTIF(CQ$2:CQ5,CQ:CQ),"")</f>
        <v>-9</v>
      </c>
      <c r="CT6" s="104">
        <f>IF(AND(Include_study?="Yes",Sufficient_data="Yes"),RANK(DJ:DJ,DJ:DJ,1)*IF(DI:DI&lt;0,-1,1)+IF(DI:DI&lt;0,-1,1)*COUNTIF(CQ$2:CQ5,CQ:CQ),"")</f>
        <v>-9</v>
      </c>
      <c r="CU6" s="6">
        <f>IF(AND(Include_study?="Yes",Sufficient_data="Yes"),'Publication Bias Analysis'!E:E,NA())</f>
        <v>0.05</v>
      </c>
      <c r="CV6" s="54">
        <f>IF(AND(Include_study?="Yes",Sufficient_data="Yes"),'Publication Bias Analysis'!F:F,NA())</f>
        <v>0.20385042730617328</v>
      </c>
      <c r="CX6" s="30" t="s">
        <v>105</v>
      </c>
      <c r="CY6" s="14" t="s">
        <v>97</v>
      </c>
      <c r="CZ6" s="14" t="s">
        <v>98</v>
      </c>
      <c r="DA6"/>
      <c r="DB6" s="157"/>
      <c r="DC6" s="6">
        <f>IF(AND(Include_study?="Yes",Sufficient_data="Yes"),IF('Publication Bias Analysis'!L$38="Left",'Publication Bias Analysis'!E:E-'Publication Bias Analysis'!I$29,'Publication Bias Analysis'!I$29-'Publication Bias Analysis'!E:E),"")</f>
        <v>-1.1020646311851481</v>
      </c>
      <c r="DD6" s="6">
        <f t="shared" si="54"/>
        <v>1.1020646311851481</v>
      </c>
      <c r="DE6" s="54">
        <f>IF(AND(Include_study?="Yes",Sufficient_data="Yes"),1/('Publication Bias Analysis'!F:F^2+IF(Additional_model="Fixed effect",0,$DN$6)),"")</f>
        <v>24.064494744367071</v>
      </c>
      <c r="DF6" s="6">
        <f>IF(AND(Include_study?="Yes",Sufficient_data="Yes"),IF('Publication Bias Analysis'!L$38="Left",'Publication Bias Analysis'!E:E-DN$3,DN$3-'Publication Bias Analysis'!E:E),"")</f>
        <v>-1.1020646311851481</v>
      </c>
      <c r="DG6" s="6">
        <f t="shared" si="55"/>
        <v>1.1020646311851481</v>
      </c>
      <c r="DH6" s="54">
        <f>IF(AND(DF6&lt;&gt;"",CR6&lt;=MAX(CR:CR)-DN$7),1/('Publication Bias Analysis'!F:F^2+IF(Additional_model="Fixed effect",0,$DN$13)),"")</f>
        <v>24.064494744367071</v>
      </c>
      <c r="DI6" s="6">
        <f>IF(AND(Include_study?="Yes",Sufficient_data="Yes"),IF('Publication Bias Analysis'!L$38="Left",'Publication Bias Analysis'!E:E-DN$10,DN$10-'Publication Bias Analysis'!E:E),"")</f>
        <v>-1.1020646311851481</v>
      </c>
      <c r="DJ6" s="6">
        <f t="shared" si="56"/>
        <v>1.1020646311851481</v>
      </c>
      <c r="DK6" s="54">
        <f t="shared" si="57"/>
        <v>24.064494744367071</v>
      </c>
      <c r="DM6" s="14" t="s">
        <v>26</v>
      </c>
      <c r="DN6" s="6">
        <f>MAX(0,(DN5-(k_-DN7))/((SUMIF(CR:CR,"&lt;="&amp;(MAX(CR:CR)-DN7),Calculations!CK:CK))-((SUMPRODUCT(--(CR:CR&lt;=(MAX(CR:CR)-DN7)),Calculations!CK:CK,Calculations!CK:CK))/(SUMIF(CR:CR,"&lt;="&amp;(MAX(CR:CR)-DN7),Calculations!CK:CK)))))</f>
        <v>1.3025685551846473</v>
      </c>
      <c r="DP6" s="73">
        <v>5</v>
      </c>
      <c r="DQ6" s="10" t="str">
        <f>IF(Trim_and_fill="On",IF(DN$21&gt;COUNT(DQ$2:DQ5),IF(COUNTIF(CR:CR,-1*(MAX(CR:CR)-DP6+1))=1,"",MAX(CR:CR)-DP6+1),""),"")</f>
        <v/>
      </c>
      <c r="DR6" s="6" t="str">
        <f t="shared" si="58"/>
        <v/>
      </c>
      <c r="DS6" s="6" t="str">
        <f t="shared" si="59"/>
        <v/>
      </c>
      <c r="DT6" s="6" t="str">
        <f t="shared" si="60"/>
        <v/>
      </c>
      <c r="DU6" s="37" t="str">
        <f>IF(DQ6&lt;&gt;"",1/(DS6^2+IF(Additional_model="Fixed effect",0,'Publication Bias Analysis'!L$32)),"")</f>
        <v/>
      </c>
      <c r="DV6" s="54" t="str">
        <f>IF(DQ6&lt;&gt;"",DR6-'Publication Bias Analysis'!I$37,"")</f>
        <v/>
      </c>
      <c r="DX6" s="73">
        <v>5</v>
      </c>
      <c r="DY6" s="6" t="e">
        <f t="shared" si="61"/>
        <v>#N/A</v>
      </c>
      <c r="DZ6" s="54" t="e">
        <f t="shared" si="62"/>
        <v>#N/A</v>
      </c>
      <c r="EB6" s="157"/>
      <c r="EC6" s="6">
        <f>IF(AND(Include_study?="Yes",Sufficient_data="Yes"),Calculations!CO:CO-AVERAGE(Calculations!CO:CO),"")</f>
        <v>5.2653293751792063E-4</v>
      </c>
      <c r="ED6" s="54">
        <f>IF(AND(Include_study?="Yes",Sufficient_data="Yes"),Calculations!CP6-('Publication Bias Analysis'!P$3+Calculations!CO6*'Publication Bias Analysis'!P$4),"")</f>
        <v>-5.1339010538859693</v>
      </c>
      <c r="EF6" s="157"/>
      <c r="EG6" s="6">
        <f t="shared" si="63"/>
        <v>-5.6389862515451359</v>
      </c>
      <c r="EH6" s="43">
        <f t="shared" si="64"/>
        <v>3.819548754496134E-2</v>
      </c>
      <c r="EI6" s="10">
        <f t="shared" si="65"/>
        <v>9</v>
      </c>
      <c r="EJ6" s="10">
        <f t="shared" si="66"/>
        <v>9</v>
      </c>
      <c r="EK6" s="10">
        <f>IF(AND(Include_study?="Yes",Sufficient_data="Yes"),COUNTIFS(EI$2:EI5,"&lt;"&amp;EI6,EJ$2:EJ5,"&lt;"&amp;EJ6)+COUNTIFS(EI$2:EI5,"&gt;"&amp;EI6,EJ$2:EJ5,"&gt;"&amp;EJ6)+COUNTIFS(EI7:EI$201,"&lt;"&amp;EI6,EJ7:EJ$201,"&lt;"&amp;EJ6)+COUNTIFS(EI7:EI$201,"&gt;"&amp;EI6,EJ7:EJ$201,"&gt;"&amp;EJ6),"")</f>
        <v>7</v>
      </c>
      <c r="EL6" s="70">
        <f>IF(AND(Include_study?="Yes",Sufficient_data="Yes"),COUNTIFS(EI$2:EI5,"&lt;"&amp;EI6,EJ$2:EJ5,"&gt;"&amp;EJ6)+COUNTIFS(EI$2:EI5,"&gt;"&amp;EI6,EJ$2:EJ5,"&lt;"&amp;EJ6)+COUNTIFS(EI7:EI$201,"&lt;"&amp;EI6,EJ7:EJ$201,"&gt;"&amp;EJ6)+COUNTIFS(EI7:EI$201,"&gt;"&amp;EI6,EJ7:EJ$201,"&lt;"&amp;EJ6),"")</f>
        <v>4</v>
      </c>
      <c r="EN6" s="157"/>
      <c r="EO6" s="16">
        <v>5</v>
      </c>
      <c r="EP6" s="6">
        <f t="shared" si="73"/>
        <v>-1</v>
      </c>
      <c r="EQ6" s="54">
        <f>1/2*EP14</f>
        <v>1</v>
      </c>
      <c r="ER6"/>
      <c r="ES6" s="157"/>
      <c r="ET6" s="6">
        <f t="shared" si="67"/>
        <v>4.9055575365463886</v>
      </c>
      <c r="EU6" s="54">
        <f t="shared" si="68"/>
        <v>0.24527787682731941</v>
      </c>
      <c r="EW6" s="14" t="s">
        <v>94</v>
      </c>
      <c r="EX6" s="6">
        <v>0</v>
      </c>
      <c r="EY6" s="6">
        <f>ABS(TINV((1-Additional_confidence_level),k_-1))*-1</f>
        <v>-2.2009851600916384</v>
      </c>
      <c r="EZ6"/>
      <c r="FA6" s="157"/>
      <c r="FB6" s="10">
        <f>IF('Publication Bias Analysis'!AS:AS&lt;&gt;"",RANK('Publication Bias Analysis'!AS:AS,'Publication Bias Analysis'!AS:AS,1)+COUNTIF('Publication Bias Analysis'!AS$2:AS5,'Publication Bias Analysis'!AS6),"")</f>
        <v>4</v>
      </c>
      <c r="FC6" s="6">
        <f t="shared" si="69"/>
        <v>0.29729729729729726</v>
      </c>
      <c r="FD6" s="43">
        <f>IF(AND(Include_study?="Yes",Sufficient_data="Yes"),'Publication Bias Analysis'!AR6,NA())</f>
        <v>-0.53218973091930433</v>
      </c>
      <c r="FE6" s="43">
        <f>IF(AND(Include_study?="Yes",Sufficient_data="Yes"),'Publication Bias Analysis'!AS6,NA())</f>
        <v>-5.2003876539262732</v>
      </c>
      <c r="FF6" s="6">
        <f>IF(AND(Include_study?="Yes",Sufficient_data="Yes"),Calculations!FD6-AVERAGE('Publication Bias Analysis'!AR:AR),"")</f>
        <v>-0.53218973091930422</v>
      </c>
      <c r="FG6" s="54">
        <f>IF(AND(Include_study?="Yes",Sufficient_data="Yes"),FE:FE-('Publication Bias Analysis'!AV$30+'Publication Bias Analysis'!AV$31*FD:FD),"")</f>
        <v>-2.1633827120962548</v>
      </c>
      <c r="FI6" s="14" t="s">
        <v>103</v>
      </c>
      <c r="FJ6" s="6">
        <f>MIN('Publication Bias Analysis'!AR:AR)</f>
        <v>-1.6067550689692427</v>
      </c>
      <c r="FK6" s="6">
        <f>'Publication Bias Analysis'!AV30</f>
        <v>0.19069841582086478</v>
      </c>
      <c r="FL6"/>
      <c r="FM6" s="157"/>
      <c r="FN6" s="6">
        <f t="shared" si="70"/>
        <v>0.24527787682731941</v>
      </c>
      <c r="FO6" s="6">
        <f t="shared" si="74"/>
        <v>0.40312064018637273</v>
      </c>
      <c r="FP6" s="54">
        <f t="shared" si="75"/>
        <v>-0.90851940653213914</v>
      </c>
    </row>
    <row r="7" spans="1:172" ht="14.25" x14ac:dyDescent="0.2">
      <c r="A7" s="163"/>
      <c r="B7" s="10">
        <f>IF(AND(Sufficient_data="Yes",Include_study?="Yes"),IF(AND(Sort_By=$E$1,Order="Ascending"),IF(Input!Study_name="",COUNTIFS(Input!Study_name,"&lt;&gt;"&amp;"",Include_study?,"Yes",Sufficient_data,"Yes")+1,IF(COUNT(E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6</v>
      </c>
      <c r="C7" s="10">
        <f>IF(B7&lt;&gt;"",IF(B7=0,COUNTIF(B$2:B6,0)+1,COUNTIF(B$2:B6,B7)+COUNTIF(B:B,"&lt;"&amp;B7)+1),"")</f>
        <v>6</v>
      </c>
      <c r="D7" s="10">
        <f t="shared" si="0"/>
        <v>6</v>
      </c>
      <c r="E7" s="6" t="str">
        <f>IF(AND(Sufficient_data="Yes",Include_study?="Yes",Input!Study_name&lt;&gt;""),Input!Study_name,"")</f>
        <v>ffff</v>
      </c>
      <c r="F7" s="6">
        <f>IF(AND(Sufficient_data="Yes",Include_study?="Yes"),Input!Effect_size,"")</f>
        <v>-0.6</v>
      </c>
      <c r="G7" s="10">
        <f>IF(AND(Sufficient_data="Yes",Include_study?="Yes",Input!Number_of_observations&lt;&gt;""),Input!Number_of_observations,"")</f>
        <v>90</v>
      </c>
      <c r="H7" s="6">
        <f>IF(AND(Sufficient_data="Yes",Include_study?="Yes"),Input!Standard_error,"")</f>
        <v>0.21374657534984651</v>
      </c>
      <c r="I7" s="43">
        <f t="shared" si="1"/>
        <v>21.8877777209877</v>
      </c>
      <c r="J7" s="6">
        <f t="shared" si="2"/>
        <v>0.73966157964884838</v>
      </c>
      <c r="K7" s="6">
        <f t="shared" si="3"/>
        <v>-1.024709892312559</v>
      </c>
      <c r="L7" s="6">
        <f t="shared" si="4"/>
        <v>-0.17529010768744085</v>
      </c>
      <c r="M7" s="120">
        <f t="shared" si="5"/>
        <v>8.3277876910384949E-2</v>
      </c>
      <c r="N7" s="54">
        <f t="shared" si="6"/>
        <v>-1.6663463867771733</v>
      </c>
      <c r="O7" s="109"/>
      <c r="P7" s="75">
        <f t="shared" si="7"/>
        <v>-0.6</v>
      </c>
      <c r="Q7" s="6">
        <f>IF(AND(Sufficient_data="Yes",Include_study?="Yes",Input!Number_of_observations&lt;&gt;""),Effect_size-CI_Lower_limit,NA())</f>
        <v>0.42470989231255907</v>
      </c>
      <c r="R7" s="54">
        <f>IF(AND(Sufficient_data="Yes",Include_study?="Yes",Input!Number_of_observations&lt;&gt;""),CI_Upper_limit-Effect_size,NA())</f>
        <v>0.42470989231255912</v>
      </c>
      <c r="T7" s="14" t="s">
        <v>48</v>
      </c>
      <c r="U7" s="6">
        <f>MAX(Weight)</f>
        <v>8.4873519432803565E-2</v>
      </c>
      <c r="W7" s="163"/>
      <c r="X7" s="16">
        <f t="shared" si="8"/>
        <v>10</v>
      </c>
      <c r="Y7" s="6" t="str">
        <f t="shared" si="9"/>
        <v>ffff</v>
      </c>
      <c r="Z7" s="6" t="str">
        <f t="shared" si="10"/>
        <v>BB</v>
      </c>
      <c r="AA7" s="6">
        <f>IF(AND(Sufficient_data="Yes",Include_study?="Yes",Subgroup&lt;&gt;""),Input!Effect_size,"")</f>
        <v>-0.6</v>
      </c>
      <c r="AB7" s="6">
        <f t="shared" si="11"/>
        <v>0.21374657534984651</v>
      </c>
      <c r="AC7" s="6">
        <f t="shared" si="12"/>
        <v>21.8877777209877</v>
      </c>
      <c r="AD7" s="6">
        <f t="shared" si="13"/>
        <v>5.8704586809628578</v>
      </c>
      <c r="AE7" s="6">
        <f t="shared" si="14"/>
        <v>-1.024709892312559</v>
      </c>
      <c r="AF7" s="6">
        <f t="shared" si="15"/>
        <v>-0.17529010768744085</v>
      </c>
      <c r="AG7" s="125">
        <f t="shared" si="16"/>
        <v>0.19852830945880384</v>
      </c>
      <c r="AH7" s="128">
        <f t="shared" si="17"/>
        <v>-0.38626021365363655</v>
      </c>
      <c r="AJ7" s="75">
        <f t="shared" si="18"/>
        <v>-0.6</v>
      </c>
      <c r="AK7" s="37">
        <f t="shared" si="19"/>
        <v>0.42470989231255907</v>
      </c>
      <c r="AL7" s="54">
        <f t="shared" si="20"/>
        <v>0.42470989231255912</v>
      </c>
      <c r="AN7" s="77" t="str">
        <f t="shared" si="21"/>
        <v/>
      </c>
      <c r="AO7" s="6" t="str">
        <f>IF(AND(Sufficient_data="Yes",Include_study?="Yes",Subgroup&lt;&gt;""),IF(COUNTIFS(Input!G$2:G6,"="&amp;"Yes",Input!C$2:C6,"="&amp;"Yes",Input!H$2:H6,"="&amp;Subgroup)&gt;0,"",Subgroup),"")</f>
        <v/>
      </c>
      <c r="AP7" s="16" t="str">
        <f t="shared" si="22"/>
        <v/>
      </c>
      <c r="AQ7" s="10" t="str">
        <f t="shared" si="23"/>
        <v/>
      </c>
      <c r="AR7" s="6" t="str">
        <f t="shared" si="24"/>
        <v/>
      </c>
      <c r="AS7" s="24" t="str">
        <f t="shared" si="25"/>
        <v/>
      </c>
      <c r="AT7" s="12" t="str">
        <f t="shared" si="26"/>
        <v/>
      </c>
      <c r="AU7" s="6" t="str">
        <f t="shared" si="27"/>
        <v/>
      </c>
      <c r="AV7" s="43" t="str">
        <f t="shared" si="28"/>
        <v/>
      </c>
      <c r="AW7" s="6" t="str">
        <f t="shared" si="29"/>
        <v/>
      </c>
      <c r="AX7" s="43" t="str">
        <f t="shared" si="30"/>
        <v/>
      </c>
      <c r="AY7" s="43" t="str">
        <f t="shared" si="31"/>
        <v/>
      </c>
      <c r="AZ7" s="16" t="str">
        <f t="shared" si="32"/>
        <v/>
      </c>
      <c r="BA7" s="131" t="str">
        <f t="shared" si="33"/>
        <v/>
      </c>
      <c r="BB7" s="131" t="str">
        <f t="shared" si="34"/>
        <v/>
      </c>
      <c r="BC7" s="6" t="str">
        <f t="shared" si="35"/>
        <v/>
      </c>
      <c r="BD7" s="6" t="str">
        <f t="shared" si="36"/>
        <v/>
      </c>
      <c r="BE7" s="131" t="str">
        <f t="shared" si="37"/>
        <v/>
      </c>
      <c r="BF7" s="131" t="str">
        <f t="shared" si="38"/>
        <v/>
      </c>
      <c r="BG7" s="6" t="str">
        <f t="shared" si="39"/>
        <v/>
      </c>
      <c r="BH7" s="6" t="str">
        <f t="shared" si="40"/>
        <v/>
      </c>
      <c r="BI7" s="6" t="str">
        <f t="shared" si="41"/>
        <v/>
      </c>
      <c r="BJ7" s="6" t="e">
        <f t="shared" si="42"/>
        <v>#N/A</v>
      </c>
      <c r="BK7" s="12" t="str">
        <f t="shared" si="76"/>
        <v/>
      </c>
      <c r="BL7" s="6" t="str">
        <f t="shared" si="43"/>
        <v/>
      </c>
      <c r="BM7" s="6" t="str">
        <f t="shared" si="71"/>
        <v/>
      </c>
      <c r="BN7" s="37" t="str">
        <f t="shared" si="44"/>
        <v/>
      </c>
      <c r="BO7" s="54" t="str">
        <f t="shared" si="72"/>
        <v/>
      </c>
      <c r="BQ7" s="14" t="s">
        <v>75</v>
      </c>
      <c r="BR7" s="6">
        <f>BR2+ABS(TINV((1-Subgroup_confidence_level),Subgroup_k-1))*SQRT(BR3^2+BR27)</f>
        <v>5.0930610827929144</v>
      </c>
      <c r="BT7" s="164"/>
      <c r="BU7" s="6">
        <f t="shared" si="45"/>
        <v>14</v>
      </c>
      <c r="BV7" s="6">
        <f t="shared" si="46"/>
        <v>-0.6</v>
      </c>
      <c r="BW7" s="6">
        <f t="shared" si="47"/>
        <v>-1.752064631185148</v>
      </c>
      <c r="BX7" s="6">
        <f>IF(AND(Sufficient_data="Yes",Include_study?="Yes",Moderator&lt;&gt;""),'Moderator Analysis'!F:F-CG$3,"")</f>
        <v>-3.5073436037046157</v>
      </c>
      <c r="BY7" s="54">
        <f>IF(AND(Sufficient_data="Yes",Include_study?="Yes",Moderator&lt;&gt;""),Weightf*(Effect_size-CG$5-CG$4*'Moderator Analysis'!F:F)^2,"")</f>
        <v>58.199532493210505</v>
      </c>
      <c r="CA7" s="75">
        <f>IF(AND(Sufficient_data="Yes",Include_study?="Yes",Moderator&lt;&gt;""),1/('Publication Bias Analysis'!F7^2+CG$7),"")</f>
        <v>0.67045639441219607</v>
      </c>
      <c r="CB7" s="6">
        <f>IF(AND(Sufficient_data="Yes",Include_study?="Yes",CA7&lt;&gt;""),Effect_size-'Moderator Analysis'!J$37,"")</f>
        <v>-1.752064631185148</v>
      </c>
      <c r="CC7" s="6">
        <f t="shared" si="48"/>
        <v>-3.0140218857253309</v>
      </c>
      <c r="CD7" s="54">
        <f>IF(AND(Sufficient_data="Yes",Include_study?="Yes",CA7&lt;&gt;""),CA:CA*(Effect_size-'Moderator Analysis'!J$29-'Moderator Analysis'!J$30*Moderator)^2,"")</f>
        <v>1.7827414554953969</v>
      </c>
      <c r="CE7" s="27"/>
      <c r="CF7" s="14" t="s">
        <v>26</v>
      </c>
      <c r="CG7" s="43">
        <f>IF(CG3&lt;&gt;"",MAX(0,(Calculations!CG6-(Moderator_k-2))/(SUM(Weightf)-(SUMPRODUCT(Weightf,Weightf)*SUMPRODUCT(Weightf,'Moderator Analysis'!F:F,'Moderator Analysis'!F:F)-2*SUMPRODUCT(Weightf,Weightf,'Moderator Analysis'!F:F)*SUMPRODUCT(Weightf,'Moderator Analysis'!F:F)+SUM(Weightf)*SUMPRODUCT(Weightf,Weightf,'Moderator Analysis'!F:F,'Moderator Analysis'!F:F))/(SUM(Weightf)*SUMPRODUCT(Weightf,'Moderator Analysis'!F:F,'Moderator Analysis'!F:F)-SUMPRODUCT(Weightf,'Moderator Analysis'!F:F)^2))),"")</f>
        <v>1.4458337119862641</v>
      </c>
      <c r="CH7"/>
      <c r="CI7" s="164"/>
      <c r="CJ7" s="166"/>
      <c r="CK7" s="6">
        <f t="shared" si="49"/>
        <v>21.8877777209877</v>
      </c>
      <c r="CL7" s="37">
        <f t="shared" si="50"/>
        <v>21.8877777209877</v>
      </c>
      <c r="CM7" s="37">
        <f>IF(AND(Include_study?="Yes",Sufficient_data="Yes"),1/(Standard_error^2+IF(Additional_model="Fixed effect",0,'Publication Bias Analysis'!L$32)),"")</f>
        <v>21.8877777209877</v>
      </c>
      <c r="CN7" s="37">
        <f>IF(AND(Include_study?="Yes",Sufficient_data="Yes"),'Publication Bias Analysis'!E:E-'Publication Bias Analysis'!I$29,"")</f>
        <v>-1.752064631185148</v>
      </c>
      <c r="CO7" s="37">
        <f t="shared" si="51"/>
        <v>4.6784375298797887</v>
      </c>
      <c r="CP7" s="37">
        <f t="shared" si="52"/>
        <v>-2.8070625179278732</v>
      </c>
      <c r="CQ7" s="104">
        <f t="shared" si="53"/>
        <v>-12</v>
      </c>
      <c r="CR7" s="104">
        <f>IF(AND(Include_study?="Yes",Sufficient_data="Yes"),CQ:CQ+IF(DC:DC&lt;0,-1,1)*COUNTIF(CQ$2:CQ6,CQ:CQ),"")</f>
        <v>-12</v>
      </c>
      <c r="CS7" s="104">
        <f>IF(AND(Include_study?="Yes",Sufficient_data="Yes"),RANK(DG:DG,DG:DG,1)*IF(DF:DF&lt;0,-1,1)+IF(DF:DF&lt;0,-1,1)*COUNTIF(CQ$2:CQ6,CQ:CQ),"")</f>
        <v>-12</v>
      </c>
      <c r="CT7" s="104">
        <f>IF(AND(Include_study?="Yes",Sufficient_data="Yes"),RANK(DJ:DJ,DJ:DJ,1)*IF(DI:DI&lt;0,-1,1)+IF(DI:DI&lt;0,-1,1)*COUNTIF(CQ$2:CQ6,CQ:CQ),"")</f>
        <v>-12</v>
      </c>
      <c r="CU7" s="6">
        <f>IF(AND(Include_study?="Yes",Sufficient_data="Yes"),'Publication Bias Analysis'!E:E,NA())</f>
        <v>-0.6</v>
      </c>
      <c r="CV7" s="54">
        <f>IF(AND(Include_study?="Yes",Sufficient_data="Yes"),'Publication Bias Analysis'!F:F,NA())</f>
        <v>0.21374657534984651</v>
      </c>
      <c r="CX7" s="14" t="s">
        <v>85</v>
      </c>
      <c r="CY7" s="6">
        <f>IF(Trim_and_fill="Off",'Publication Bias Analysis'!I29,'Publication Bias Analysis'!I37)</f>
        <v>1.1520646311851481</v>
      </c>
      <c r="CZ7" s="6">
        <v>0</v>
      </c>
      <c r="DA7"/>
      <c r="DB7" s="157"/>
      <c r="DC7" s="6">
        <f>IF(AND(Include_study?="Yes",Sufficient_data="Yes"),IF('Publication Bias Analysis'!L$38="Left",'Publication Bias Analysis'!E:E-'Publication Bias Analysis'!I$29,'Publication Bias Analysis'!I$29-'Publication Bias Analysis'!E:E),"")</f>
        <v>-1.752064631185148</v>
      </c>
      <c r="DD7" s="6">
        <f t="shared" si="54"/>
        <v>1.752064631185148</v>
      </c>
      <c r="DE7" s="54">
        <f>IF(AND(Include_study?="Yes",Sufficient_data="Yes"),1/('Publication Bias Analysis'!F:F^2+IF(Additional_model="Fixed effect",0,$DN$6)),"")</f>
        <v>21.8877777209877</v>
      </c>
      <c r="DF7" s="6">
        <f>IF(AND(Include_study?="Yes",Sufficient_data="Yes"),IF('Publication Bias Analysis'!L$38="Left",'Publication Bias Analysis'!E:E-DN$3,DN$3-'Publication Bias Analysis'!E:E),"")</f>
        <v>-1.752064631185148</v>
      </c>
      <c r="DG7" s="6">
        <f t="shared" si="55"/>
        <v>1.752064631185148</v>
      </c>
      <c r="DH7" s="54">
        <f>IF(AND(DF7&lt;&gt;"",CR7&lt;=MAX(CR:CR)-DN$7),1/('Publication Bias Analysis'!F:F^2+IF(Additional_model="Fixed effect",0,$DN$13)),"")</f>
        <v>21.8877777209877</v>
      </c>
      <c r="DI7" s="6">
        <f>IF(AND(Include_study?="Yes",Sufficient_data="Yes"),IF('Publication Bias Analysis'!L$38="Left",'Publication Bias Analysis'!E:E-DN$10,DN$10-'Publication Bias Analysis'!E:E),"")</f>
        <v>-1.752064631185148</v>
      </c>
      <c r="DJ7" s="6">
        <f t="shared" si="56"/>
        <v>1.752064631185148</v>
      </c>
      <c r="DK7" s="54">
        <f t="shared" si="57"/>
        <v>21.8877777209877</v>
      </c>
      <c r="DM7" s="55" t="s">
        <v>137</v>
      </c>
      <c r="DN7" s="56">
        <f>IF('Publication Bias Analysis'!L37="Leftmost Run/Rightmost Run",MAX(COUNTIF(CR:CR,"&gt;"&amp;ABS(MIN(CR:CR)))-1,0),ROUND(MAX(0,((4*SUMIF(DC:DC,"&gt;"&amp;0,CR:CR)-k_*(k_+1))/(2*k_-1))+0.5),0))</f>
        <v>0</v>
      </c>
      <c r="DP7" s="73">
        <v>6</v>
      </c>
      <c r="DQ7" s="10" t="str">
        <f>IF(Trim_and_fill="On",IF(DN$21&gt;COUNT(DQ$2:DQ6),IF(COUNTIF(CR:CR,-1*(MAX(CR:CR)-DP7+1))=1,"",MAX(CR:CR)-DP7+1),""),"")</f>
        <v/>
      </c>
      <c r="DR7" s="6" t="str">
        <f t="shared" si="58"/>
        <v/>
      </c>
      <c r="DS7" s="6" t="str">
        <f t="shared" si="59"/>
        <v/>
      </c>
      <c r="DT7" s="6" t="str">
        <f t="shared" si="60"/>
        <v/>
      </c>
      <c r="DU7" s="37" t="str">
        <f>IF(DQ7&lt;&gt;"",1/(DS7^2+IF(Additional_model="Fixed effect",0,'Publication Bias Analysis'!L$32)),"")</f>
        <v/>
      </c>
      <c r="DV7" s="54" t="str">
        <f>IF(DQ7&lt;&gt;"",DR7-'Publication Bias Analysis'!I$37,"")</f>
        <v/>
      </c>
      <c r="DX7" s="73">
        <v>6</v>
      </c>
      <c r="DY7" s="6" t="e">
        <f t="shared" si="61"/>
        <v>#N/A</v>
      </c>
      <c r="DZ7" s="54" t="e">
        <f t="shared" si="62"/>
        <v>#N/A</v>
      </c>
      <c r="EB7" s="157"/>
      <c r="EC7" s="6">
        <f>IF(AND(Include_study?="Yes",Sufficient_data="Yes"),Calculations!CO:CO-AVERAGE(Calculations!CO:CO),"")</f>
        <v>-0.22659347372908201</v>
      </c>
      <c r="ED7" s="54">
        <f>IF(AND(Include_study?="Yes",Sufficient_data="Yes"),Calculations!CP7-('Publication Bias Analysis'!P$3+Calculations!CO7*'Publication Bias Analysis'!P$4),"")</f>
        <v>-7.5164102380077598</v>
      </c>
      <c r="EF7" s="157"/>
      <c r="EG7" s="6">
        <f t="shared" si="63"/>
        <v>-8.5160026954284724</v>
      </c>
      <c r="EH7" s="43">
        <f t="shared" si="64"/>
        <v>4.2328089305839513E-2</v>
      </c>
      <c r="EI7" s="10">
        <f t="shared" si="65"/>
        <v>11</v>
      </c>
      <c r="EJ7" s="10">
        <f t="shared" si="66"/>
        <v>5</v>
      </c>
      <c r="EK7" s="10">
        <f>IF(AND(Include_study?="Yes",Sufficient_data="Yes"),COUNTIFS(EI$2:EI6,"&lt;"&amp;EI7,EJ$2:EJ6,"&lt;"&amp;EJ7)+COUNTIFS(EI$2:EI6,"&gt;"&amp;EI7,EJ$2:EJ6,"&gt;"&amp;EJ7)+COUNTIFS(EI8:EI$201,"&lt;"&amp;EI7,EJ8:EJ$201,"&lt;"&amp;EJ7)+COUNTIFS(EI8:EI$201,"&gt;"&amp;EI7,EJ8:EJ$201,"&gt;"&amp;EJ7),"")</f>
        <v>5</v>
      </c>
      <c r="EL7" s="70">
        <f>IF(AND(Include_study?="Yes",Sufficient_data="Yes"),COUNTIFS(EI$2:EI6,"&lt;"&amp;EI7,EJ$2:EJ6,"&gt;"&amp;EJ7)+COUNTIFS(EI$2:EI6,"&gt;"&amp;EI7,EJ$2:EJ6,"&lt;"&amp;EJ7)+COUNTIFS(EI8:EI$201,"&lt;"&amp;EI7,EJ8:EJ$201,"&gt;"&amp;EJ7)+COUNTIFS(EI8:EI$201,"&gt;"&amp;EI7,EJ8:EJ$201,"&lt;"&amp;EJ7),"")</f>
        <v>6</v>
      </c>
      <c r="EN7" s="157"/>
      <c r="EO7" s="16">
        <v>6</v>
      </c>
      <c r="EP7" s="6">
        <f t="shared" si="73"/>
        <v>1</v>
      </c>
      <c r="EQ7" s="54">
        <f>EQ6+EP$14</f>
        <v>3</v>
      </c>
      <c r="ER7"/>
      <c r="ES7" s="157"/>
      <c r="ET7" s="6">
        <f t="shared" si="67"/>
        <v>4.6784375298797887</v>
      </c>
      <c r="EU7" s="54">
        <f t="shared" si="68"/>
        <v>-2.8070625179278732</v>
      </c>
      <c r="EW7" s="14" t="s">
        <v>99</v>
      </c>
      <c r="EX7" s="6">
        <f>MAX(Inverse_standard_error)</f>
        <v>7.02377355399911</v>
      </c>
      <c r="EY7" s="6">
        <f>EX7*'Publication Bias Analysis'!AK31+EY6</f>
        <v>5.8908559289243421</v>
      </c>
      <c r="EZ7"/>
      <c r="FA7" s="157"/>
      <c r="FB7" s="10">
        <f>IF('Publication Bias Analysis'!AS:AS&lt;&gt;"",RANK('Publication Bias Analysis'!AS:AS,'Publication Bias Analysis'!AS:AS,1)+COUNTIF('Publication Bias Analysis'!AS$2:AS6,'Publication Bias Analysis'!AS7),"")</f>
        <v>2</v>
      </c>
      <c r="FC7" s="6">
        <f t="shared" si="69"/>
        <v>0.13513513513513514</v>
      </c>
      <c r="FD7" s="43">
        <f>IF(AND(Include_study?="Yes",Sufficient_data="Yes"),'Publication Bias Analysis'!AR7,NA())</f>
        <v>-1.1024403670151643</v>
      </c>
      <c r="FE7" s="43">
        <f>IF(AND(Include_study?="Yes",Sufficient_data="Yes"),'Publication Bias Analysis'!AS7,NA())</f>
        <v>-8.0993646402832518</v>
      </c>
      <c r="FF7" s="6">
        <f>IF(AND(Include_study?="Yes",Sufficient_data="Yes"),Calculations!FD7-AVERAGE('Publication Bias Analysis'!AR:AR),"")</f>
        <v>-1.1024403670151641</v>
      </c>
      <c r="FG7" s="54">
        <f>IF(AND(Include_study?="Yes",Sufficient_data="Yes"),FE:FE-('Publication Bias Analysis'!AV$30+'Publication Bias Analysis'!AV$31*FD:FD),"")</f>
        <v>-1.6038189076534799</v>
      </c>
      <c r="FI7" s="14" t="s">
        <v>104</v>
      </c>
      <c r="FJ7" s="6">
        <f>MAX('Publication Bias Analysis'!AR:AR)</f>
        <v>1.6067550689692418</v>
      </c>
      <c r="FK7" s="6">
        <f>'Publication Bias Analysis'!AV30</f>
        <v>0.19069841582086478</v>
      </c>
      <c r="FL7"/>
      <c r="FM7" s="157"/>
      <c r="FN7" s="6">
        <f t="shared" si="70"/>
        <v>-2.8070625179278732</v>
      </c>
      <c r="FO7" s="6">
        <f t="shared" si="74"/>
        <v>2.4997768865454573E-3</v>
      </c>
      <c r="FP7" s="54">
        <f t="shared" si="75"/>
        <v>-5.991553796472405</v>
      </c>
    </row>
    <row r="8" spans="1:172" x14ac:dyDescent="0.2">
      <c r="A8" s="163"/>
      <c r="B8" s="10">
        <f>IF(AND(Sufficient_data="Yes",Include_study?="Yes"),IF(AND(Sort_By=$E$1,Order="Ascending"),IF(Input!Study_name="",COUNTIFS(Input!Study_name,"&lt;&gt;"&amp;"",Include_study?,"Yes",Sufficient_data,"Yes")+1,IF(COUNT(E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7</v>
      </c>
      <c r="C8" s="10">
        <f>IF(B8&lt;&gt;"",IF(B8=0,COUNTIF(B$2:B7,0)+1,COUNTIF(B$2:B7,B8)+COUNTIF(B:B,"&lt;"&amp;B8)+1),"")</f>
        <v>7</v>
      </c>
      <c r="D8" s="10">
        <f t="shared" si="0"/>
        <v>7</v>
      </c>
      <c r="E8" s="6" t="str">
        <f>IF(AND(Sufficient_data="Yes",Include_study?="Yes",Input!Study_name&lt;&gt;""),Input!Study_name,"")</f>
        <v>gggg</v>
      </c>
      <c r="F8" s="6">
        <f>IF(AND(Sufficient_data="Yes",Include_study?="Yes"),Input!Effect_size,"")</f>
        <v>2</v>
      </c>
      <c r="G8" s="10">
        <f>IF(AND(Sufficient_data="Yes",Include_study?="Yes",Input!Number_of_observations&lt;&gt;""),Input!Number_of_observations,"")</f>
        <v>120</v>
      </c>
      <c r="H8" s="6">
        <f>IF(AND(Sufficient_data="Yes",Include_study?="Yes"),Input!Standard_error,"")</f>
        <v>0.22265797598629469</v>
      </c>
      <c r="I8" s="43">
        <f t="shared" si="1"/>
        <v>20.170816856920332</v>
      </c>
      <c r="J8" s="6">
        <f t="shared" si="2"/>
        <v>0.73754002660039752</v>
      </c>
      <c r="K8" s="6">
        <f t="shared" si="3"/>
        <v>1.5591149692573849</v>
      </c>
      <c r="L8" s="6">
        <f t="shared" si="4"/>
        <v>2.4408850307426149</v>
      </c>
      <c r="M8" s="120">
        <f t="shared" si="5"/>
        <v>8.3039013031972322E-2</v>
      </c>
      <c r="N8" s="54">
        <f t="shared" si="6"/>
        <v>0.93365361322282681</v>
      </c>
      <c r="O8" s="109"/>
      <c r="P8" s="75">
        <f t="shared" si="7"/>
        <v>2</v>
      </c>
      <c r="Q8" s="6">
        <f>IF(AND(Sufficient_data="Yes",Include_study?="Yes",Input!Number_of_observations&lt;&gt;""),Effect_size-CI_Lower_limit,NA())</f>
        <v>0.44088503074261509</v>
      </c>
      <c r="R8" s="54">
        <f>IF(AND(Sufficient_data="Yes",Include_study?="Yes",Input!Number_of_observations&lt;&gt;""),CI_Upper_limit-Effect_size,NA())</f>
        <v>0.44088503074261487</v>
      </c>
      <c r="W8" s="163"/>
      <c r="X8" s="16">
        <f t="shared" si="8"/>
        <v>5</v>
      </c>
      <c r="Y8" s="6" t="str">
        <f t="shared" si="9"/>
        <v>gggg</v>
      </c>
      <c r="Z8" s="6" t="str">
        <f t="shared" si="10"/>
        <v>AA</v>
      </c>
      <c r="AA8" s="6">
        <f>IF(AND(Sufficient_data="Yes",Include_study?="Yes",Subgroup&lt;&gt;""),Input!Effect_size,"")</f>
        <v>2</v>
      </c>
      <c r="AB8" s="6">
        <f t="shared" si="11"/>
        <v>0.22265797598629469</v>
      </c>
      <c r="AC8" s="6">
        <f t="shared" si="12"/>
        <v>20.170816856920332</v>
      </c>
      <c r="AD8" s="6">
        <f t="shared" si="13"/>
        <v>20.170816856920332</v>
      </c>
      <c r="AE8" s="6">
        <f t="shared" si="14"/>
        <v>1.5591149692573849</v>
      </c>
      <c r="AF8" s="6">
        <f t="shared" si="15"/>
        <v>2.4408850307426149</v>
      </c>
      <c r="AG8" s="125">
        <f t="shared" si="16"/>
        <v>0.10921719471052967</v>
      </c>
      <c r="AH8" s="128">
        <f t="shared" si="17"/>
        <v>6.6679752190779151E-3</v>
      </c>
      <c r="AJ8" s="75">
        <f t="shared" si="18"/>
        <v>2</v>
      </c>
      <c r="AK8" s="37">
        <f t="shared" si="19"/>
        <v>0.44088503074261509</v>
      </c>
      <c r="AL8" s="54">
        <f t="shared" si="20"/>
        <v>0.44088503074261487</v>
      </c>
      <c r="AN8" s="77" t="str">
        <f t="shared" si="21"/>
        <v/>
      </c>
      <c r="AO8" s="6" t="str">
        <f>IF(AND(Sufficient_data="Yes",Include_study?="Yes",Subgroup&lt;&gt;""),IF(COUNTIFS(Input!G$2:G7,"="&amp;"Yes",Input!C$2:C7,"="&amp;"Yes",Input!H$2:H7,"="&amp;Subgroup)&gt;0,"",Subgroup),"")</f>
        <v/>
      </c>
      <c r="AP8" s="16" t="str">
        <f t="shared" si="22"/>
        <v/>
      </c>
      <c r="AQ8" s="10" t="str">
        <f t="shared" si="23"/>
        <v/>
      </c>
      <c r="AR8" s="6" t="str">
        <f t="shared" si="24"/>
        <v/>
      </c>
      <c r="AS8" s="24" t="str">
        <f t="shared" si="25"/>
        <v/>
      </c>
      <c r="AT8" s="12" t="str">
        <f t="shared" si="26"/>
        <v/>
      </c>
      <c r="AU8" s="6" t="str">
        <f t="shared" si="27"/>
        <v/>
      </c>
      <c r="AV8" s="43" t="str">
        <f t="shared" si="28"/>
        <v/>
      </c>
      <c r="AW8" s="6" t="str">
        <f t="shared" si="29"/>
        <v/>
      </c>
      <c r="AX8" s="43" t="str">
        <f t="shared" si="30"/>
        <v/>
      </c>
      <c r="AY8" s="43" t="str">
        <f t="shared" si="31"/>
        <v/>
      </c>
      <c r="AZ8" s="16" t="str">
        <f t="shared" si="32"/>
        <v/>
      </c>
      <c r="BA8" s="131" t="str">
        <f t="shared" si="33"/>
        <v/>
      </c>
      <c r="BB8" s="131" t="str">
        <f t="shared" si="34"/>
        <v/>
      </c>
      <c r="BC8" s="6" t="str">
        <f t="shared" si="35"/>
        <v/>
      </c>
      <c r="BD8" s="6" t="str">
        <f t="shared" si="36"/>
        <v/>
      </c>
      <c r="BE8" s="131" t="str">
        <f t="shared" si="37"/>
        <v/>
      </c>
      <c r="BF8" s="131" t="str">
        <f t="shared" si="38"/>
        <v/>
      </c>
      <c r="BG8" s="6" t="str">
        <f t="shared" si="39"/>
        <v/>
      </c>
      <c r="BH8" s="6" t="str">
        <f t="shared" si="40"/>
        <v/>
      </c>
      <c r="BI8" s="6" t="str">
        <f t="shared" si="41"/>
        <v/>
      </c>
      <c r="BJ8" s="6" t="e">
        <f t="shared" si="42"/>
        <v>#N/A</v>
      </c>
      <c r="BK8" s="12" t="str">
        <f t="shared" si="76"/>
        <v/>
      </c>
      <c r="BL8" s="6" t="str">
        <f t="shared" si="43"/>
        <v/>
      </c>
      <c r="BM8" s="6" t="str">
        <f t="shared" si="71"/>
        <v/>
      </c>
      <c r="BN8" s="37" t="str">
        <f t="shared" si="44"/>
        <v/>
      </c>
      <c r="BO8" s="54" t="str">
        <f t="shared" si="72"/>
        <v/>
      </c>
      <c r="BT8" s="164"/>
      <c r="BU8" s="6">
        <f t="shared" si="45"/>
        <v>19</v>
      </c>
      <c r="BV8" s="6">
        <f t="shared" si="46"/>
        <v>2</v>
      </c>
      <c r="BW8" s="6">
        <f t="shared" si="47"/>
        <v>0.84793536881485188</v>
      </c>
      <c r="BX8" s="6">
        <f>IF(AND(Sufficient_data="Yes",Include_study?="Yes",Moderator&lt;&gt;""),'Moderator Analysis'!F:F-CG$3,"")</f>
        <v>1.4926563962953843</v>
      </c>
      <c r="BY8" s="54">
        <f>IF(AND(Sufficient_data="Yes",Include_study?="Yes",Moderator&lt;&gt;""),Weightf*(Effect_size-CG$5-CG$4*'Moderator Analysis'!F:F)^2,"")</f>
        <v>12.788926824077892</v>
      </c>
      <c r="CA8" s="75">
        <f>IF(AND(Sufficient_data="Yes",Include_study?="Yes",Moderator&lt;&gt;""),1/('Publication Bias Analysis'!F8^2+CG$7),"")</f>
        <v>0.66871280021971402</v>
      </c>
      <c r="CB8" s="6">
        <f>IF(AND(Sufficient_data="Yes",Include_study?="Yes",CA8&lt;&gt;""),Effect_size-'Moderator Analysis'!J$37,"")</f>
        <v>0.84793536881485188</v>
      </c>
      <c r="CC8" s="6">
        <f t="shared" si="48"/>
        <v>1.9859781142746691</v>
      </c>
      <c r="CD8" s="54">
        <f>IF(AND(Sufficient_data="Yes",Include_study?="Yes",CA8&lt;&gt;""),CA:CA*(Effect_size-'Moderator Analysis'!J$29-'Moderator Analysis'!J$30*Moderator)^2,"")</f>
        <v>0.42398476615983044</v>
      </c>
      <c r="CE8" s="27"/>
      <c r="CF8" s="14" t="s">
        <v>212</v>
      </c>
      <c r="CG8" s="10">
        <f>COUNTIFS(Sufficient_data,"=Yes",Include_study?,"=Yes",Moderator,"&lt;&gt;")</f>
        <v>12</v>
      </c>
      <c r="CH8"/>
      <c r="CI8" s="164"/>
      <c r="CJ8" s="166"/>
      <c r="CK8" s="6">
        <f t="shared" si="49"/>
        <v>20.170816856920332</v>
      </c>
      <c r="CL8" s="37">
        <f t="shared" si="50"/>
        <v>20.170816856920332</v>
      </c>
      <c r="CM8" s="37">
        <f>IF(AND(Include_study?="Yes",Sufficient_data="Yes"),1/(Standard_error^2+IF(Additional_model="Fixed effect",0,'Publication Bias Analysis'!L$32)),"")</f>
        <v>20.170816856920332</v>
      </c>
      <c r="CN8" s="37">
        <f>IF(AND(Include_study?="Yes",Sufficient_data="Yes"),'Publication Bias Analysis'!E:E-'Publication Bias Analysis'!I$29,"")</f>
        <v>0.84793536881485188</v>
      </c>
      <c r="CO8" s="37">
        <f t="shared" si="51"/>
        <v>4.4911932553521154</v>
      </c>
      <c r="CP8" s="37">
        <f t="shared" si="52"/>
        <v>8.9823865107042309</v>
      </c>
      <c r="CQ8" s="104">
        <f t="shared" si="53"/>
        <v>5</v>
      </c>
      <c r="CR8" s="104">
        <f>IF(AND(Include_study?="Yes",Sufficient_data="Yes"),CQ:CQ+IF(DC:DC&lt;0,-1,1)*COUNTIF(CQ$2:CQ7,CQ:CQ),"")</f>
        <v>5</v>
      </c>
      <c r="CS8" s="104">
        <f>IF(AND(Include_study?="Yes",Sufficient_data="Yes"),RANK(DG:DG,DG:DG,1)*IF(DF:DF&lt;0,-1,1)+IF(DF:DF&lt;0,-1,1)*COUNTIF(CQ$2:CQ7,CQ:CQ),"")</f>
        <v>5</v>
      </c>
      <c r="CT8" s="104">
        <f>IF(AND(Include_study?="Yes",Sufficient_data="Yes"),RANK(DJ:DJ,DJ:DJ,1)*IF(DI:DI&lt;0,-1,1)+IF(DI:DI&lt;0,-1,1)*COUNTIF(CQ$2:CQ7,CQ:CQ),"")</f>
        <v>5</v>
      </c>
      <c r="CU8" s="6">
        <f>IF(AND(Include_study?="Yes",Sufficient_data="Yes"),'Publication Bias Analysis'!E:E,NA())</f>
        <v>2</v>
      </c>
      <c r="CV8" s="54">
        <f>IF(AND(Include_study?="Yes",Sufficient_data="Yes"),'Publication Bias Analysis'!F:F,NA())</f>
        <v>0.22265797598629469</v>
      </c>
      <c r="CX8" s="14" t="s">
        <v>86</v>
      </c>
      <c r="CY8" s="6">
        <f>IF(Trim_and_fill="Off",'Publication Bias Analysis'!I29,'Publication Bias Analysis'!I37)</f>
        <v>1.1520646311851481</v>
      </c>
      <c r="CZ8" s="6">
        <f>IF(Trim_and_fill="Off",CZ13,CZ18)</f>
        <v>0.32110262030399123</v>
      </c>
      <c r="DA8"/>
      <c r="DB8" s="157"/>
      <c r="DC8" s="6">
        <f>IF(AND(Include_study?="Yes",Sufficient_data="Yes"),IF('Publication Bias Analysis'!L$38="Left",'Publication Bias Analysis'!E:E-'Publication Bias Analysis'!I$29,'Publication Bias Analysis'!I$29-'Publication Bias Analysis'!E:E),"")</f>
        <v>0.84793536881485188</v>
      </c>
      <c r="DD8" s="6">
        <f t="shared" si="54"/>
        <v>0.84793536881485188</v>
      </c>
      <c r="DE8" s="54">
        <f>IF(AND(Include_study?="Yes",Sufficient_data="Yes"),1/('Publication Bias Analysis'!F:F^2+IF(Additional_model="Fixed effect",0,$DN$6)),"")</f>
        <v>20.170816856920332</v>
      </c>
      <c r="DF8" s="6">
        <f>IF(AND(Include_study?="Yes",Sufficient_data="Yes"),IF('Publication Bias Analysis'!L$38="Left",'Publication Bias Analysis'!E:E-DN$3,DN$3-'Publication Bias Analysis'!E:E),"")</f>
        <v>0.84793536881485188</v>
      </c>
      <c r="DG8" s="6">
        <f t="shared" si="55"/>
        <v>0.84793536881485188</v>
      </c>
      <c r="DH8" s="54">
        <f>IF(AND(DF8&lt;&gt;"",CR8&lt;=MAX(CR:CR)-DN$7),1/('Publication Bias Analysis'!F:F^2+IF(Additional_model="Fixed effect",0,$DN$13)),"")</f>
        <v>20.170816856920332</v>
      </c>
      <c r="DI8" s="6">
        <f>IF(AND(Include_study?="Yes",Sufficient_data="Yes"),IF('Publication Bias Analysis'!L$38="Left",'Publication Bias Analysis'!E:E-DN$10,DN$10-'Publication Bias Analysis'!E:E),"")</f>
        <v>0.84793536881485188</v>
      </c>
      <c r="DJ8" s="6">
        <f t="shared" si="56"/>
        <v>0.84793536881485188</v>
      </c>
      <c r="DK8" s="54">
        <f t="shared" si="57"/>
        <v>20.170816856920332</v>
      </c>
      <c r="DP8" s="73">
        <v>7</v>
      </c>
      <c r="DQ8" s="10" t="str">
        <f>IF(Trim_and_fill="On",IF(DN$21&gt;COUNT(DQ$2:DQ7),IF(COUNTIF(CR:CR,-1*(MAX(CR:CR)-DP8+1))=1,"",MAX(CR:CR)-DP8+1),""),"")</f>
        <v/>
      </c>
      <c r="DR8" s="6" t="str">
        <f t="shared" si="58"/>
        <v/>
      </c>
      <c r="DS8" s="6" t="str">
        <f t="shared" si="59"/>
        <v/>
      </c>
      <c r="DT8" s="6" t="str">
        <f t="shared" si="60"/>
        <v/>
      </c>
      <c r="DU8" s="37" t="str">
        <f>IF(DQ8&lt;&gt;"",1/(DS8^2+IF(Additional_model="Fixed effect",0,'Publication Bias Analysis'!L$32)),"")</f>
        <v/>
      </c>
      <c r="DV8" s="54" t="str">
        <f>IF(DQ8&lt;&gt;"",DR8-'Publication Bias Analysis'!I$37,"")</f>
        <v/>
      </c>
      <c r="DX8" s="73">
        <v>7</v>
      </c>
      <c r="DY8" s="6" t="e">
        <f t="shared" si="61"/>
        <v>#N/A</v>
      </c>
      <c r="DZ8" s="54" t="e">
        <f t="shared" si="62"/>
        <v>#N/A</v>
      </c>
      <c r="EB8" s="157"/>
      <c r="EC8" s="6">
        <f>IF(AND(Include_study?="Yes",Sufficient_data="Yes"),Calculations!CO:CO-AVERAGE(Calculations!CO:CO),"")</f>
        <v>-0.41383774825675523</v>
      </c>
      <c r="ED8" s="54">
        <f>IF(AND(Include_study?="Yes",Sufficient_data="Yes"),Calculations!CP8-('Publication Bias Analysis'!P$3+Calculations!CO8*'Publication Bias Analysis'!P$4),"")</f>
        <v>4.8252669317372394</v>
      </c>
      <c r="EF8" s="157"/>
      <c r="EG8" s="6">
        <f t="shared" si="63"/>
        <v>3.9442239799581151</v>
      </c>
      <c r="EH8" s="43">
        <f t="shared" si="64"/>
        <v>4.6217065102365285E-2</v>
      </c>
      <c r="EI8" s="10">
        <f t="shared" si="65"/>
        <v>4</v>
      </c>
      <c r="EJ8" s="10">
        <f t="shared" si="66"/>
        <v>4</v>
      </c>
      <c r="EK8" s="10">
        <f>IF(AND(Include_study?="Yes",Sufficient_data="Yes"),COUNTIFS(EI$2:EI7,"&lt;"&amp;EI8,EJ$2:EJ7,"&lt;"&amp;EJ8)+COUNTIFS(EI$2:EI7,"&gt;"&amp;EI8,EJ$2:EJ7,"&gt;"&amp;EJ8)+COUNTIFS(EI9:EI$201,"&lt;"&amp;EI8,EJ9:EJ$201,"&lt;"&amp;EJ8)+COUNTIFS(EI9:EI$201,"&gt;"&amp;EI8,EJ9:EJ$201,"&gt;"&amp;EJ8),"")</f>
        <v>7</v>
      </c>
      <c r="EL8" s="70">
        <f>IF(AND(Include_study?="Yes",Sufficient_data="Yes"),COUNTIFS(EI$2:EI7,"&lt;"&amp;EI8,EJ$2:EJ7,"&gt;"&amp;EJ8)+COUNTIFS(EI$2:EI7,"&gt;"&amp;EI8,EJ$2:EJ7,"&lt;"&amp;EJ8)+COUNTIFS(EI9:EI$201,"&lt;"&amp;EI8,EJ9:EJ$201,"&gt;"&amp;EJ8)+COUNTIFS(EI9:EI$201,"&gt;"&amp;EI8,EJ9:EJ$201,"&lt;"&amp;EJ8),"")</f>
        <v>4</v>
      </c>
      <c r="EN8" s="157"/>
      <c r="EO8" s="16">
        <v>7</v>
      </c>
      <c r="EP8" s="6">
        <f t="shared" si="73"/>
        <v>3</v>
      </c>
      <c r="EQ8" s="54">
        <f>EQ7+EP$14</f>
        <v>5</v>
      </c>
      <c r="ER8"/>
      <c r="ES8" s="157"/>
      <c r="ET8" s="6">
        <f t="shared" si="67"/>
        <v>4.4911932553521154</v>
      </c>
      <c r="EU8" s="54">
        <f t="shared" si="68"/>
        <v>8.9823865107042309</v>
      </c>
      <c r="EW8" s="30" t="s">
        <v>86</v>
      </c>
      <c r="EX8" s="14" t="s">
        <v>97</v>
      </c>
      <c r="EY8" s="14" t="s">
        <v>98</v>
      </c>
      <c r="EZ8"/>
      <c r="FA8" s="157"/>
      <c r="FB8" s="10">
        <f>IF('Publication Bias Analysis'!AS:AS&lt;&gt;"",RANK('Publication Bias Analysis'!AS:AS,'Publication Bias Analysis'!AS:AS,1)+COUNTIF('Publication Bias Analysis'!AS$2:AS7,'Publication Bias Analysis'!AS8),"")</f>
        <v>9</v>
      </c>
      <c r="FC8" s="6">
        <f t="shared" si="69"/>
        <v>0.70270270270270263</v>
      </c>
      <c r="FD8" s="43">
        <f>IF(AND(Include_study?="Yes",Sufficient_data="Yes"),'Publication Bias Analysis'!AR8,NA())</f>
        <v>0.53218973091930399</v>
      </c>
      <c r="FE8" s="43">
        <f>IF(AND(Include_study?="Yes",Sufficient_data="Yes"),'Publication Bias Analysis'!AS8,NA())</f>
        <v>4.3429477123887983</v>
      </c>
      <c r="FF8" s="6">
        <f>IF(AND(Include_study?="Yes",Sufficient_data="Yes"),Calculations!FD8-AVERAGE('Publication Bias Analysis'!AR:AR),"")</f>
        <v>0.53218973091930422</v>
      </c>
      <c r="FG8" s="54">
        <f>IF(AND(Include_study?="Yes",Sufficient_data="Yes"),FE:FE-('Publication Bias Analysis'!AV$30+'Publication Bias Analysis'!AV$31*FD:FD),"")</f>
        <v>0.92454593891705272</v>
      </c>
      <c r="FL8"/>
      <c r="FM8" s="157"/>
      <c r="FN8" s="6">
        <f t="shared" si="70"/>
        <v>8.9823865107042309</v>
      </c>
      <c r="FO8" s="6">
        <f t="shared" si="74"/>
        <v>0</v>
      </c>
      <c r="FP8" s="54">
        <f t="shared" si="75"/>
        <v>-704.59103845617801</v>
      </c>
    </row>
    <row r="9" spans="1:172" x14ac:dyDescent="0.2">
      <c r="A9" s="163"/>
      <c r="B9" s="10">
        <f>IF(AND(Sufficient_data="Yes",Include_study?="Yes"),IF(AND(Sort_By=$E$1,Order="Ascending"),IF(Input!Study_name="",COUNTIFS(Input!Study_name,"&lt;&gt;"&amp;"",Include_study?,"Yes",Sufficient_data,"Yes")+1,IF(COUNT(E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8</v>
      </c>
      <c r="C9" s="10">
        <f>IF(B9&lt;&gt;"",IF(B9=0,COUNTIF(B$2:B8,0)+1,COUNTIF(B$2:B8,B9)+COUNTIF(B:B,"&lt;"&amp;B9)+1),"")</f>
        <v>8</v>
      </c>
      <c r="D9" s="10">
        <f t="shared" si="0"/>
        <v>8</v>
      </c>
      <c r="E9" s="6" t="str">
        <f>IF(AND(Sufficient_data="Yes",Include_study?="Yes",Input!Study_name&lt;&gt;""),Input!Study_name,"")</f>
        <v>hhhh</v>
      </c>
      <c r="F9" s="6">
        <f>IF(AND(Sufficient_data="Yes",Include_study?="Yes"),Input!Effect_size,"")</f>
        <v>1.8</v>
      </c>
      <c r="G9" s="10">
        <f>IF(AND(Sufficient_data="Yes",Include_study?="Yes",Input!Number_of_observations&lt;&gt;""),Input!Number_of_observations,"")</f>
        <v>130</v>
      </c>
      <c r="H9" s="6">
        <f>IF(AND(Sufficient_data="Yes",Include_study?="Yes"),Input!Standard_error,"")</f>
        <v>0.20705175641261109</v>
      </c>
      <c r="I9" s="43">
        <f t="shared" si="1"/>
        <v>23.326101554910785</v>
      </c>
      <c r="J9" s="6">
        <f t="shared" si="2"/>
        <v>0.74120606883735196</v>
      </c>
      <c r="K9" s="6">
        <f t="shared" si="3"/>
        <v>1.390343028933851</v>
      </c>
      <c r="L9" s="6">
        <f t="shared" si="4"/>
        <v>2.2096569710661491</v>
      </c>
      <c r="M9" s="120">
        <f t="shared" si="5"/>
        <v>8.3451769652780311E-2</v>
      </c>
      <c r="N9" s="54">
        <f t="shared" si="6"/>
        <v>0.73365361322282685</v>
      </c>
      <c r="O9" s="109"/>
      <c r="P9" s="75">
        <f t="shared" si="7"/>
        <v>1.8</v>
      </c>
      <c r="Q9" s="6">
        <f>IF(AND(Sufficient_data="Yes",Include_study?="Yes",Input!Number_of_observations&lt;&gt;""),Effect_size-CI_Lower_limit,NA())</f>
        <v>0.40965697106614907</v>
      </c>
      <c r="R9" s="54">
        <f>IF(AND(Sufficient_data="Yes",Include_study?="Yes",Input!Number_of_observations&lt;&gt;""),CI_Upper_limit-Effect_size,NA())</f>
        <v>0.40965697106614907</v>
      </c>
      <c r="W9" s="163"/>
      <c r="X9" s="16">
        <f t="shared" si="8"/>
        <v>6</v>
      </c>
      <c r="Y9" s="6" t="str">
        <f t="shared" si="9"/>
        <v>hhhh</v>
      </c>
      <c r="Z9" s="6" t="str">
        <f t="shared" si="10"/>
        <v>AA</v>
      </c>
      <c r="AA9" s="6">
        <f>IF(AND(Sufficient_data="Yes",Include_study?="Yes",Subgroup&lt;&gt;""),Input!Effect_size,"")</f>
        <v>1.8</v>
      </c>
      <c r="AB9" s="6">
        <f t="shared" si="11"/>
        <v>0.20705175641261109</v>
      </c>
      <c r="AC9" s="6">
        <f t="shared" si="12"/>
        <v>23.326101554910785</v>
      </c>
      <c r="AD9" s="6">
        <f t="shared" si="13"/>
        <v>23.326101554910785</v>
      </c>
      <c r="AE9" s="6">
        <f t="shared" si="14"/>
        <v>1.390343028933851</v>
      </c>
      <c r="AF9" s="6">
        <f t="shared" si="15"/>
        <v>2.2096569710661491</v>
      </c>
      <c r="AG9" s="125">
        <f t="shared" si="16"/>
        <v>0.12630184456244414</v>
      </c>
      <c r="AH9" s="128">
        <f t="shared" si="17"/>
        <v>-0.19333202478092204</v>
      </c>
      <c r="AJ9" s="75">
        <f t="shared" si="18"/>
        <v>1.8</v>
      </c>
      <c r="AK9" s="37">
        <f t="shared" si="19"/>
        <v>0.40965697106614907</v>
      </c>
      <c r="AL9" s="54">
        <f t="shared" si="20"/>
        <v>0.40965697106614907</v>
      </c>
      <c r="AN9" s="77" t="str">
        <f t="shared" si="21"/>
        <v/>
      </c>
      <c r="AO9" s="6" t="str">
        <f>IF(AND(Sufficient_data="Yes",Include_study?="Yes",Subgroup&lt;&gt;""),IF(COUNTIFS(Input!G$2:G8,"="&amp;"Yes",Input!C$2:C8,"="&amp;"Yes",Input!H$2:H8,"="&amp;Subgroup)&gt;0,"",Subgroup),"")</f>
        <v/>
      </c>
      <c r="AP9" s="16" t="str">
        <f t="shared" si="22"/>
        <v/>
      </c>
      <c r="AQ9" s="10" t="str">
        <f t="shared" si="23"/>
        <v/>
      </c>
      <c r="AR9" s="6" t="str">
        <f t="shared" si="24"/>
        <v/>
      </c>
      <c r="AS9" s="24" t="str">
        <f t="shared" si="25"/>
        <v/>
      </c>
      <c r="AT9" s="12" t="str">
        <f t="shared" si="26"/>
        <v/>
      </c>
      <c r="AU9" s="6" t="str">
        <f t="shared" si="27"/>
        <v/>
      </c>
      <c r="AV9" s="43" t="str">
        <f t="shared" si="28"/>
        <v/>
      </c>
      <c r="AW9" s="6" t="str">
        <f t="shared" si="29"/>
        <v/>
      </c>
      <c r="AX9" s="43" t="str">
        <f t="shared" si="30"/>
        <v/>
      </c>
      <c r="AY9" s="43" t="str">
        <f t="shared" si="31"/>
        <v/>
      </c>
      <c r="AZ9" s="16" t="str">
        <f t="shared" si="32"/>
        <v/>
      </c>
      <c r="BA9" s="131" t="str">
        <f t="shared" si="33"/>
        <v/>
      </c>
      <c r="BB9" s="131" t="str">
        <f t="shared" si="34"/>
        <v/>
      </c>
      <c r="BC9" s="6" t="str">
        <f t="shared" si="35"/>
        <v/>
      </c>
      <c r="BD9" s="6" t="str">
        <f t="shared" si="36"/>
        <v/>
      </c>
      <c r="BE9" s="131" t="str">
        <f t="shared" si="37"/>
        <v/>
      </c>
      <c r="BF9" s="131" t="str">
        <f t="shared" si="38"/>
        <v/>
      </c>
      <c r="BG9" s="6" t="str">
        <f t="shared" si="39"/>
        <v/>
      </c>
      <c r="BH9" s="6" t="str">
        <f t="shared" si="40"/>
        <v/>
      </c>
      <c r="BI9" s="6" t="str">
        <f t="shared" si="41"/>
        <v/>
      </c>
      <c r="BJ9" s="6" t="e">
        <f t="shared" si="42"/>
        <v>#N/A</v>
      </c>
      <c r="BK9" s="12" t="str">
        <f t="shared" si="76"/>
        <v/>
      </c>
      <c r="BL9" s="6" t="str">
        <f t="shared" si="43"/>
        <v/>
      </c>
      <c r="BM9" s="6" t="str">
        <f t="shared" si="71"/>
        <v/>
      </c>
      <c r="BN9" s="37" t="str">
        <f t="shared" si="44"/>
        <v/>
      </c>
      <c r="BO9" s="54" t="str">
        <f t="shared" si="72"/>
        <v/>
      </c>
      <c r="BQ9" s="140" t="s">
        <v>76</v>
      </c>
      <c r="BR9" s="140"/>
      <c r="BT9" s="164"/>
      <c r="BU9" s="6">
        <f t="shared" si="45"/>
        <v>13</v>
      </c>
      <c r="BV9" s="6">
        <f t="shared" si="46"/>
        <v>1.8</v>
      </c>
      <c r="BW9" s="6">
        <f t="shared" si="47"/>
        <v>0.64793536881485192</v>
      </c>
      <c r="BX9" s="6">
        <f>IF(AND(Sufficient_data="Yes",Include_study?="Yes",Moderator&lt;&gt;""),'Moderator Analysis'!F:F-CG$3,"")</f>
        <v>-4.5073436037046157</v>
      </c>
      <c r="BY9" s="54">
        <f>IF(AND(Sufficient_data="Yes",Include_study?="Yes",Moderator&lt;&gt;""),Weightf*(Effect_size-CG$5-CG$4*'Moderator Analysis'!F:F)^2,"")</f>
        <v>15.077470615889029</v>
      </c>
      <c r="CA9" s="75">
        <f>IF(AND(Sufficient_data="Yes",Include_study?="Yes",Moderator&lt;&gt;""),1/('Publication Bias Analysis'!F9^2+CG$7),"")</f>
        <v>0.67172514128803795</v>
      </c>
      <c r="CB9" s="6">
        <f>IF(AND(Sufficient_data="Yes",Include_study?="Yes",CA9&lt;&gt;""),Effect_size-'Moderator Analysis'!J$37,"")</f>
        <v>0.64793536881485192</v>
      </c>
      <c r="CC9" s="6">
        <f t="shared" si="48"/>
        <v>-4.0140218857253309</v>
      </c>
      <c r="CD9" s="54">
        <f>IF(AND(Sufficient_data="Yes",Include_study?="Yes",CA9&lt;&gt;""),CA:CA*(Effect_size-'Moderator Analysis'!J$29-'Moderator Analysis'!J$30*Moderator)^2,"")</f>
        <v>0.43418811565587673</v>
      </c>
      <c r="CE9" s="27"/>
      <c r="CG9" s="27"/>
      <c r="CH9"/>
      <c r="CI9" s="164"/>
      <c r="CJ9" s="166"/>
      <c r="CK9" s="6">
        <f t="shared" si="49"/>
        <v>23.326101554910785</v>
      </c>
      <c r="CL9" s="37">
        <f t="shared" si="50"/>
        <v>23.326101554910785</v>
      </c>
      <c r="CM9" s="37">
        <f>IF(AND(Include_study?="Yes",Sufficient_data="Yes"),1/(Standard_error^2+IF(Additional_model="Fixed effect",0,'Publication Bias Analysis'!L$32)),"")</f>
        <v>23.326101554910785</v>
      </c>
      <c r="CN9" s="37">
        <f>IF(AND(Include_study?="Yes",Sufficient_data="Yes"),'Publication Bias Analysis'!E:E-'Publication Bias Analysis'!I$29,"")</f>
        <v>0.64793536881485192</v>
      </c>
      <c r="CO9" s="37">
        <f t="shared" si="51"/>
        <v>4.8297102972032171</v>
      </c>
      <c r="CP9" s="37">
        <f t="shared" si="52"/>
        <v>8.6934785349657915</v>
      </c>
      <c r="CQ9" s="104">
        <f t="shared" si="53"/>
        <v>1</v>
      </c>
      <c r="CR9" s="104">
        <f>IF(AND(Include_study?="Yes",Sufficient_data="Yes"),CQ:CQ+IF(DC:DC&lt;0,-1,1)*COUNTIF(CQ$2:CQ8,CQ:CQ),"")</f>
        <v>2</v>
      </c>
      <c r="CS9" s="104">
        <f>IF(AND(Include_study?="Yes",Sufficient_data="Yes"),RANK(DG:DG,DG:DG,1)*IF(DF:DF&lt;0,-1,1)+IF(DF:DF&lt;0,-1,1)*COUNTIF(CQ$2:CQ8,CQ:CQ),"")</f>
        <v>2</v>
      </c>
      <c r="CT9" s="104">
        <f>IF(AND(Include_study?="Yes",Sufficient_data="Yes"),RANK(DJ:DJ,DJ:DJ,1)*IF(DI:DI&lt;0,-1,1)+IF(DI:DI&lt;0,-1,1)*COUNTIF(CQ$2:CQ8,CQ:CQ),"")</f>
        <v>2</v>
      </c>
      <c r="CU9" s="6">
        <f>IF(AND(Include_study?="Yes",Sufficient_data="Yes"),'Publication Bias Analysis'!E:E,NA())</f>
        <v>1.8</v>
      </c>
      <c r="CV9" s="54">
        <f>IF(AND(Include_study?="Yes",Sufficient_data="Yes"),'Publication Bias Analysis'!F:F,NA())</f>
        <v>0.20705175641261109</v>
      </c>
      <c r="CZ9" s="2"/>
      <c r="DA9"/>
      <c r="DB9" s="157"/>
      <c r="DC9" s="6">
        <f>IF(AND(Include_study?="Yes",Sufficient_data="Yes"),IF('Publication Bias Analysis'!L$38="Left",'Publication Bias Analysis'!E:E-'Publication Bias Analysis'!I$29,'Publication Bias Analysis'!I$29-'Publication Bias Analysis'!E:E),"")</f>
        <v>0.64793536881485192</v>
      </c>
      <c r="DD9" s="6">
        <f t="shared" si="54"/>
        <v>0.64793536881485192</v>
      </c>
      <c r="DE9" s="54">
        <f>IF(AND(Include_study?="Yes",Sufficient_data="Yes"),1/('Publication Bias Analysis'!F:F^2+IF(Additional_model="Fixed effect",0,$DN$6)),"")</f>
        <v>23.326101554910785</v>
      </c>
      <c r="DF9" s="6">
        <f>IF(AND(Include_study?="Yes",Sufficient_data="Yes"),IF('Publication Bias Analysis'!L$38="Left",'Publication Bias Analysis'!E:E-DN$3,DN$3-'Publication Bias Analysis'!E:E),"")</f>
        <v>0.64793536881485192</v>
      </c>
      <c r="DG9" s="6">
        <f t="shared" si="55"/>
        <v>0.64793536881485192</v>
      </c>
      <c r="DH9" s="54">
        <f>IF(AND(DF9&lt;&gt;"",CR9&lt;=MAX(CR:CR)-DN$7),1/('Publication Bias Analysis'!F:F^2+IF(Additional_model="Fixed effect",0,$DN$13)),"")</f>
        <v>23.326101554910785</v>
      </c>
      <c r="DI9" s="6">
        <f>IF(AND(Include_study?="Yes",Sufficient_data="Yes"),IF('Publication Bias Analysis'!L$38="Left",'Publication Bias Analysis'!E:E-DN$10,DN$10-'Publication Bias Analysis'!E:E),"")</f>
        <v>0.64793536881485192</v>
      </c>
      <c r="DJ9" s="6">
        <f t="shared" si="56"/>
        <v>0.64793536881485192</v>
      </c>
      <c r="DK9" s="54">
        <f t="shared" si="57"/>
        <v>23.326101554910785</v>
      </c>
      <c r="DM9" s="140" t="s">
        <v>138</v>
      </c>
      <c r="DN9" s="140"/>
      <c r="DP9" s="73">
        <v>8</v>
      </c>
      <c r="DQ9" s="10" t="str">
        <f>IF(Trim_and_fill="On",IF(DN$21&gt;COUNT(DQ$2:DQ8),IF(COUNTIF(CR:CR,-1*(MAX(CR:CR)-DP9+1))=1,"",MAX(CR:CR)-DP9+1),""),"")</f>
        <v/>
      </c>
      <c r="DR9" s="6" t="str">
        <f t="shared" si="58"/>
        <v/>
      </c>
      <c r="DS9" s="6" t="str">
        <f t="shared" si="59"/>
        <v/>
      </c>
      <c r="DT9" s="6" t="str">
        <f t="shared" si="60"/>
        <v/>
      </c>
      <c r="DU9" s="37" t="str">
        <f>IF(DQ9&lt;&gt;"",1/(DS9^2+IF(Additional_model="Fixed effect",0,'Publication Bias Analysis'!L$32)),"")</f>
        <v/>
      </c>
      <c r="DV9" s="54" t="str">
        <f>IF(DQ9&lt;&gt;"",DR9-'Publication Bias Analysis'!I$37,"")</f>
        <v/>
      </c>
      <c r="DX9" s="73">
        <v>8</v>
      </c>
      <c r="DY9" s="6" t="e">
        <f t="shared" si="61"/>
        <v>#N/A</v>
      </c>
      <c r="DZ9" s="54" t="e">
        <f t="shared" si="62"/>
        <v>#N/A</v>
      </c>
      <c r="EB9" s="157"/>
      <c r="EC9" s="6">
        <f>IF(AND(Include_study?="Yes",Sufficient_data="Yes"),Calculations!CO:CO-AVERAGE(Calculations!CO:CO),"")</f>
        <v>-7.5320706405653581E-2</v>
      </c>
      <c r="ED9" s="54">
        <f>IF(AND(Include_study?="Yes",Sufficient_data="Yes"),Calculations!CP9-('Publication Bias Analysis'!P$3+Calculations!CO9*'Publication Bias Analysis'!P$4),"")</f>
        <v>3.537991250347849</v>
      </c>
      <c r="EF9" s="157"/>
      <c r="EG9" s="6">
        <f t="shared" si="63"/>
        <v>3.2596660754297249</v>
      </c>
      <c r="EH9" s="43">
        <f t="shared" si="64"/>
        <v>3.9510920665599143E-2</v>
      </c>
      <c r="EI9" s="10">
        <f t="shared" si="65"/>
        <v>5</v>
      </c>
      <c r="EJ9" s="10">
        <f t="shared" si="66"/>
        <v>7</v>
      </c>
      <c r="EK9" s="10">
        <f>IF(AND(Include_study?="Yes",Sufficient_data="Yes"),COUNTIFS(EI$2:EI8,"&lt;"&amp;EI9,EJ$2:EJ8,"&lt;"&amp;EJ9)+COUNTIFS(EI$2:EI8,"&gt;"&amp;EI9,EJ$2:EJ8,"&gt;"&amp;EJ9)+COUNTIFS(EI10:EI$201,"&lt;"&amp;EI9,EJ10:EJ$201,"&lt;"&amp;EJ9)+COUNTIFS(EI10:EI$201,"&gt;"&amp;EI9,EJ10:EJ$201,"&gt;"&amp;EJ9),"")</f>
        <v>4</v>
      </c>
      <c r="EL9" s="70">
        <f>IF(AND(Include_study?="Yes",Sufficient_data="Yes"),COUNTIFS(EI$2:EI8,"&lt;"&amp;EI9,EJ$2:EJ8,"&gt;"&amp;EJ9)+COUNTIFS(EI$2:EI8,"&gt;"&amp;EI9,EJ$2:EJ8,"&lt;"&amp;EJ9)+COUNTIFS(EI10:EI$201,"&lt;"&amp;EI9,EJ10:EJ$201,"&gt;"&amp;EJ9)+COUNTIFS(EI10:EI$201,"&gt;"&amp;EI9,EJ10:EJ$201,"&lt;"&amp;EJ9),"")</f>
        <v>6</v>
      </c>
      <c r="EN9" s="157"/>
      <c r="EO9" s="16">
        <v>8</v>
      </c>
      <c r="EP9" s="6">
        <f t="shared" si="73"/>
        <v>5</v>
      </c>
      <c r="EQ9" s="54">
        <f>EQ8+EP$14</f>
        <v>7</v>
      </c>
      <c r="ER9"/>
      <c r="ES9" s="157"/>
      <c r="ET9" s="6">
        <f t="shared" si="67"/>
        <v>4.8297102972032171</v>
      </c>
      <c r="EU9" s="54">
        <f t="shared" si="68"/>
        <v>8.6934785349657915</v>
      </c>
      <c r="EW9" s="14" t="s">
        <v>94</v>
      </c>
      <c r="EX9" s="6">
        <v>0</v>
      </c>
      <c r="EY9" s="6">
        <f>ABS(TINV((1-Additional_confidence_level),k_-1))</f>
        <v>2.2009851600916384</v>
      </c>
      <c r="EZ9"/>
      <c r="FA9" s="157"/>
      <c r="FB9" s="10">
        <f>IF('Publication Bias Analysis'!AS:AS&lt;&gt;"",RANK('Publication Bias Analysis'!AS:AS,'Publication Bias Analysis'!AS:AS,1)+COUNTIF('Publication Bias Analysis'!AS$2:AS8,'Publication Bias Analysis'!AS9),"")</f>
        <v>8</v>
      </c>
      <c r="FC9" s="6">
        <f t="shared" si="69"/>
        <v>0.6216216216216216</v>
      </c>
      <c r="FD9" s="43">
        <f>IF(AND(Include_study?="Yes",Sufficient_data="Yes"),'Publication Bias Analysis'!AR9,NA())</f>
        <v>0.30974253153853021</v>
      </c>
      <c r="FE9" s="43">
        <f>IF(AND(Include_study?="Yes",Sufficient_data="Yes"),'Publication Bias Analysis'!AS9,NA())</f>
        <v>3.6909017615648216</v>
      </c>
      <c r="FF9" s="6">
        <f>IF(AND(Include_study?="Yes",Sufficient_data="Yes"),Calculations!FD9-AVERAGE('Publication Bias Analysis'!AR:AR),"")</f>
        <v>0.30974253153853037</v>
      </c>
      <c r="FG9" s="54">
        <f>IF(AND(Include_study?="Yes",Sufficient_data="Yes"),FE:FE-('Publication Bias Analysis'!AV$30+'Publication Bias Analysis'!AV$31*FD:FD),"")</f>
        <v>1.6216308161176927</v>
      </c>
      <c r="FL9"/>
      <c r="FM9" s="157"/>
      <c r="FN9" s="6">
        <f t="shared" si="70"/>
        <v>8.6934785349657915</v>
      </c>
      <c r="FO9" s="6">
        <f t="shared" si="74"/>
        <v>0</v>
      </c>
      <c r="FP9" s="54">
        <f t="shared" si="75"/>
        <v>-704.59103845617801</v>
      </c>
    </row>
    <row r="10" spans="1:172" ht="12" customHeight="1" x14ac:dyDescent="0.2">
      <c r="A10" s="163"/>
      <c r="B10" s="10">
        <f>IF(AND(Sufficient_data="Yes",Include_study?="Yes"),IF(AND(Sort_By=$E$1,Order="Ascending"),IF(Input!Study_name="",COUNTIFS(Input!Study_name,"&lt;&gt;"&amp;"",Include_study?,"Yes",Sufficient_data,"Yes")+1,IF(COUNT(E10)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9</v>
      </c>
      <c r="C10" s="10">
        <f>IF(B10&lt;&gt;"",IF(B10=0,COUNTIF(B$2:B9,0)+1,COUNTIF(B$2:B9,B10)+COUNTIF(B:B,"&lt;"&amp;B10)+1),"")</f>
        <v>9</v>
      </c>
      <c r="D10" s="10">
        <f t="shared" si="0"/>
        <v>9</v>
      </c>
      <c r="E10" s="6" t="str">
        <f>IF(AND(Sufficient_data="Yes",Include_study?="Yes",Input!Study_name&lt;&gt;""),Input!Study_name,"")</f>
        <v>iiii</v>
      </c>
      <c r="F10" s="6">
        <f>IF(AND(Sufficient_data="Yes",Include_study?="Yes"),Input!Effect_size,"")</f>
        <v>0.4</v>
      </c>
      <c r="G10" s="10">
        <f>IF(AND(Sufficient_data="Yes",Include_study?="Yes",Input!Number_of_observations&lt;&gt;""),Input!Number_of_observations,"")</f>
        <v>80</v>
      </c>
      <c r="H10" s="6">
        <f>IF(AND(Sufficient_data="Yes",Include_study?="Yes"),Input!Standard_error,"")</f>
        <v>0.22369512481352763</v>
      </c>
      <c r="I10" s="43">
        <f t="shared" si="1"/>
        <v>19.984208931608013</v>
      </c>
      <c r="J10" s="6">
        <f t="shared" si="2"/>
        <v>0.73728829219915493</v>
      </c>
      <c r="K10" s="6">
        <f t="shared" si="3"/>
        <v>-4.5254008212540942E-2</v>
      </c>
      <c r="L10" s="6">
        <f t="shared" si="4"/>
        <v>0.84525400821254104</v>
      </c>
      <c r="M10" s="120">
        <f t="shared" si="5"/>
        <v>8.3010670466862002E-2</v>
      </c>
      <c r="N10" s="54">
        <f t="shared" si="6"/>
        <v>-0.66634638677717317</v>
      </c>
      <c r="O10" s="109"/>
      <c r="P10" s="75">
        <f t="shared" si="7"/>
        <v>0.4</v>
      </c>
      <c r="Q10" s="6">
        <f>IF(AND(Sufficient_data="Yes",Include_study?="Yes",Input!Number_of_observations&lt;&gt;""),Effect_size-CI_Lower_limit,NA())</f>
        <v>0.44525400821254096</v>
      </c>
      <c r="R10" s="54">
        <f>IF(AND(Sufficient_data="Yes",Include_study?="Yes",Input!Number_of_observations&lt;&gt;""),CI_Upper_limit-Effect_size,NA())</f>
        <v>0.44525400821254102</v>
      </c>
      <c r="W10" s="163"/>
      <c r="X10" s="16">
        <f t="shared" si="8"/>
        <v>11</v>
      </c>
      <c r="Y10" s="6" t="str">
        <f t="shared" si="9"/>
        <v>iiii</v>
      </c>
      <c r="Z10" s="6" t="str">
        <f t="shared" si="10"/>
        <v>BB</v>
      </c>
      <c r="AA10" s="6">
        <f>IF(AND(Sufficient_data="Yes",Include_study?="Yes",Subgroup&lt;&gt;""),Input!Effect_size,"")</f>
        <v>0.4</v>
      </c>
      <c r="AB10" s="6">
        <f t="shared" si="11"/>
        <v>0.22369512481352763</v>
      </c>
      <c r="AC10" s="6">
        <f t="shared" si="12"/>
        <v>19.984208931608013</v>
      </c>
      <c r="AD10" s="6">
        <f t="shared" si="13"/>
        <v>5.7242180182718609</v>
      </c>
      <c r="AE10" s="6">
        <f t="shared" si="14"/>
        <v>-4.5254008212540942E-2</v>
      </c>
      <c r="AF10" s="6">
        <f t="shared" si="15"/>
        <v>0.84525400821254104</v>
      </c>
      <c r="AG10" s="125">
        <f t="shared" si="16"/>
        <v>0.19358271438420963</v>
      </c>
      <c r="AH10" s="128">
        <f t="shared" si="17"/>
        <v>0.61373978634636339</v>
      </c>
      <c r="AJ10" s="75">
        <f t="shared" si="18"/>
        <v>0.4</v>
      </c>
      <c r="AK10" s="37">
        <f t="shared" si="19"/>
        <v>0.44525400821254096</v>
      </c>
      <c r="AL10" s="54">
        <f t="shared" si="20"/>
        <v>0.44525400821254102</v>
      </c>
      <c r="AN10" s="77" t="str">
        <f t="shared" si="21"/>
        <v/>
      </c>
      <c r="AO10" s="6" t="str">
        <f>IF(AND(Sufficient_data="Yes",Include_study?="Yes",Subgroup&lt;&gt;""),IF(COUNTIFS(Input!G$2:G9,"="&amp;"Yes",Input!C$2:C9,"="&amp;"Yes",Input!H$2:H9,"="&amp;Subgroup)&gt;0,"",Subgroup),"")</f>
        <v/>
      </c>
      <c r="AP10" s="16" t="str">
        <f t="shared" si="22"/>
        <v/>
      </c>
      <c r="AQ10" s="10" t="str">
        <f t="shared" si="23"/>
        <v/>
      </c>
      <c r="AR10" s="6" t="str">
        <f t="shared" si="24"/>
        <v/>
      </c>
      <c r="AS10" s="24" t="str">
        <f t="shared" si="25"/>
        <v/>
      </c>
      <c r="AT10" s="12" t="str">
        <f t="shared" si="26"/>
        <v/>
      </c>
      <c r="AU10" s="6" t="str">
        <f t="shared" si="27"/>
        <v/>
      </c>
      <c r="AV10" s="43" t="str">
        <f t="shared" si="28"/>
        <v/>
      </c>
      <c r="AW10" s="6" t="str">
        <f t="shared" si="29"/>
        <v/>
      </c>
      <c r="AX10" s="43" t="str">
        <f t="shared" si="30"/>
        <v/>
      </c>
      <c r="AY10" s="43" t="str">
        <f t="shared" si="31"/>
        <v/>
      </c>
      <c r="AZ10" s="16" t="str">
        <f t="shared" si="32"/>
        <v/>
      </c>
      <c r="BA10" s="131" t="str">
        <f t="shared" si="33"/>
        <v/>
      </c>
      <c r="BB10" s="131" t="str">
        <f t="shared" si="34"/>
        <v/>
      </c>
      <c r="BC10" s="6" t="str">
        <f t="shared" si="35"/>
        <v/>
      </c>
      <c r="BD10" s="6" t="str">
        <f t="shared" si="36"/>
        <v/>
      </c>
      <c r="BE10" s="131" t="str">
        <f t="shared" si="37"/>
        <v/>
      </c>
      <c r="BF10" s="131" t="str">
        <f t="shared" si="38"/>
        <v/>
      </c>
      <c r="BG10" s="6" t="str">
        <f t="shared" si="39"/>
        <v/>
      </c>
      <c r="BH10" s="6" t="str">
        <f t="shared" si="40"/>
        <v/>
      </c>
      <c r="BI10" s="6" t="str">
        <f t="shared" si="41"/>
        <v/>
      </c>
      <c r="BJ10" s="6" t="e">
        <f t="shared" si="42"/>
        <v>#N/A</v>
      </c>
      <c r="BK10" s="12" t="str">
        <f t="shared" si="76"/>
        <v/>
      </c>
      <c r="BL10" s="6" t="str">
        <f t="shared" si="43"/>
        <v/>
      </c>
      <c r="BM10" s="6" t="str">
        <f t="shared" si="71"/>
        <v/>
      </c>
      <c r="BN10" s="37" t="str">
        <f t="shared" si="44"/>
        <v/>
      </c>
      <c r="BO10" s="54" t="str">
        <f t="shared" si="72"/>
        <v/>
      </c>
      <c r="BQ10" s="14" t="s">
        <v>3</v>
      </c>
      <c r="BR10" s="6">
        <f>SUMPRODUCT(AC:AC,AA:AA,AA:AA)-SUMPRODUCT(AC:AC,AA:AA)^2/SUM(AC:AC)</f>
        <v>362.76696844040953</v>
      </c>
      <c r="BT10" s="164"/>
      <c r="BU10" s="6">
        <f t="shared" si="45"/>
        <v>19</v>
      </c>
      <c r="BV10" s="6">
        <f t="shared" si="46"/>
        <v>0.4</v>
      </c>
      <c r="BW10" s="6">
        <f t="shared" si="47"/>
        <v>-0.7520646311851481</v>
      </c>
      <c r="BX10" s="6">
        <f>IF(AND(Sufficient_data="Yes",Include_study?="Yes",Moderator&lt;&gt;""),'Moderator Analysis'!F:F-CG$3,"")</f>
        <v>1.4926563962953843</v>
      </c>
      <c r="BY10" s="54">
        <f>IF(AND(Sufficient_data="Yes",Include_study?="Yes",Moderator&lt;&gt;""),Weightf*(Effect_size-CG$5-CG$4*'Moderator Analysis'!F:F)^2,"")</f>
        <v>12.909734689877885</v>
      </c>
      <c r="CA10" s="75">
        <f>IF(AND(Sufficient_data="Yes",Include_study?="Yes",Moderator&lt;&gt;""),1/('Publication Bias Analysis'!F10^2+CG$7),"")</f>
        <v>0.66850585067008406</v>
      </c>
      <c r="CB10" s="6">
        <f>IF(AND(Sufficient_data="Yes",Include_study?="Yes",CA10&lt;&gt;""),Effect_size-'Moderator Analysis'!J$37,"")</f>
        <v>-0.7520646311851481</v>
      </c>
      <c r="CC10" s="6">
        <f t="shared" si="48"/>
        <v>1.9859781142746691</v>
      </c>
      <c r="CD10" s="54">
        <f>IF(AND(Sufficient_data="Yes",Include_study?="Yes",CA10&lt;&gt;""),CA:CA*(Effect_size-'Moderator Analysis'!J$29-'Moderator Analysis'!J$30*Moderator)^2,"")</f>
        <v>0.43185262925929047</v>
      </c>
      <c r="CE10" s="27"/>
      <c r="CF10" s="140" t="s">
        <v>110</v>
      </c>
      <c r="CG10" s="140"/>
      <c r="CH10"/>
      <c r="CI10" s="164"/>
      <c r="CJ10" s="166"/>
      <c r="CK10" s="6">
        <f t="shared" si="49"/>
        <v>19.984208931608013</v>
      </c>
      <c r="CL10" s="37">
        <f t="shared" si="50"/>
        <v>19.984208931608013</v>
      </c>
      <c r="CM10" s="37">
        <f>IF(AND(Include_study?="Yes",Sufficient_data="Yes"),1/(Standard_error^2+IF(Additional_model="Fixed effect",0,'Publication Bias Analysis'!L$32)),"")</f>
        <v>19.984208931608013</v>
      </c>
      <c r="CN10" s="37">
        <f>IF(AND(Include_study?="Yes",Sufficient_data="Yes"),'Publication Bias Analysis'!E:E-'Publication Bias Analysis'!I$29,"")</f>
        <v>-0.7520646311851481</v>
      </c>
      <c r="CO10" s="37">
        <f t="shared" si="51"/>
        <v>4.4703701112556677</v>
      </c>
      <c r="CP10" s="37">
        <f t="shared" si="52"/>
        <v>1.7881480445022673</v>
      </c>
      <c r="CQ10" s="104">
        <f t="shared" si="53"/>
        <v>-4</v>
      </c>
      <c r="CR10" s="104">
        <f>IF(AND(Include_study?="Yes",Sufficient_data="Yes"),CQ:CQ+IF(DC:DC&lt;0,-1,1)*COUNTIF(CQ$2:CQ9,CQ:CQ),"")</f>
        <v>-4</v>
      </c>
      <c r="CS10" s="104">
        <f>IF(AND(Include_study?="Yes",Sufficient_data="Yes"),RANK(DG:DG,DG:DG,1)*IF(DF:DF&lt;0,-1,1)+IF(DF:DF&lt;0,-1,1)*COUNTIF(CQ$2:CQ9,CQ:CQ),"")</f>
        <v>-4</v>
      </c>
      <c r="CT10" s="104">
        <f>IF(AND(Include_study?="Yes",Sufficient_data="Yes"),RANK(DJ:DJ,DJ:DJ,1)*IF(DI:DI&lt;0,-1,1)+IF(DI:DI&lt;0,-1,1)*COUNTIF(CQ$2:CQ9,CQ:CQ),"")</f>
        <v>-4</v>
      </c>
      <c r="CU10" s="6">
        <f>IF(AND(Include_study?="Yes",Sufficient_data="Yes"),'Publication Bias Analysis'!E:E,NA())</f>
        <v>0.4</v>
      </c>
      <c r="CV10" s="54">
        <f>IF(AND(Include_study?="Yes",Sufficient_data="Yes"),'Publication Bias Analysis'!F:F,NA())</f>
        <v>0.22369512481352763</v>
      </c>
      <c r="CX10" s="140" t="s">
        <v>159</v>
      </c>
      <c r="CY10" s="140"/>
      <c r="CZ10" s="140"/>
      <c r="DA10"/>
      <c r="DB10" s="157"/>
      <c r="DC10" s="6">
        <f>IF(AND(Include_study?="Yes",Sufficient_data="Yes"),IF('Publication Bias Analysis'!L$38="Left",'Publication Bias Analysis'!E:E-'Publication Bias Analysis'!I$29,'Publication Bias Analysis'!I$29-'Publication Bias Analysis'!E:E),"")</f>
        <v>-0.7520646311851481</v>
      </c>
      <c r="DD10" s="6">
        <f t="shared" si="54"/>
        <v>0.7520646311851481</v>
      </c>
      <c r="DE10" s="54">
        <f>IF(AND(Include_study?="Yes",Sufficient_data="Yes"),1/('Publication Bias Analysis'!F:F^2+IF(Additional_model="Fixed effect",0,$DN$6)),"")</f>
        <v>19.984208931608013</v>
      </c>
      <c r="DF10" s="6">
        <f>IF(AND(Include_study?="Yes",Sufficient_data="Yes"),IF('Publication Bias Analysis'!L$38="Left",'Publication Bias Analysis'!E:E-DN$3,DN$3-'Publication Bias Analysis'!E:E),"")</f>
        <v>-0.7520646311851481</v>
      </c>
      <c r="DG10" s="6">
        <f t="shared" si="55"/>
        <v>0.7520646311851481</v>
      </c>
      <c r="DH10" s="54">
        <f>IF(AND(DF10&lt;&gt;"",CR10&lt;=MAX(CR:CR)-DN$7),1/('Publication Bias Analysis'!F:F^2+IF(Additional_model="Fixed effect",0,$DN$13)),"")</f>
        <v>19.984208931608013</v>
      </c>
      <c r="DI10" s="6">
        <f>IF(AND(Include_study?="Yes",Sufficient_data="Yes"),IF('Publication Bias Analysis'!L$38="Left",'Publication Bias Analysis'!E:E-DN$10,DN$10-'Publication Bias Analysis'!E:E),"")</f>
        <v>-0.7520646311851481</v>
      </c>
      <c r="DJ10" s="6">
        <f t="shared" si="56"/>
        <v>0.7520646311851481</v>
      </c>
      <c r="DK10" s="54">
        <f t="shared" si="57"/>
        <v>19.984208931608013</v>
      </c>
      <c r="DM10" s="14" t="s">
        <v>10</v>
      </c>
      <c r="DN10" s="6">
        <f>SUMPRODUCT(--(CS:CS&lt;=MAX(CS:CS)-$DN$14),DH:DH,'Publication Bias Analysis'!E:E)/SUMIF(CS:CS,"&lt;="&amp;MAX(CS:CS)-$DN$14,DH:DH)</f>
        <v>1.1520646311851481</v>
      </c>
      <c r="DP10" s="73">
        <v>9</v>
      </c>
      <c r="DQ10" s="10" t="str">
        <f>IF(Trim_and_fill="On",IF(DN$21&gt;COUNT(DQ$2:DQ9),IF(COUNTIF(CR:CR,-1*(MAX(CR:CR)-DP10+1))=1,"",MAX(CR:CR)-DP10+1),""),"")</f>
        <v/>
      </c>
      <c r="DR10" s="6" t="str">
        <f t="shared" si="58"/>
        <v/>
      </c>
      <c r="DS10" s="6" t="str">
        <f t="shared" si="59"/>
        <v/>
      </c>
      <c r="DT10" s="6" t="str">
        <f t="shared" si="60"/>
        <v/>
      </c>
      <c r="DU10" s="37" t="str">
        <f>IF(DQ10&lt;&gt;"",1/(DS10^2+IF(Additional_model="Fixed effect",0,'Publication Bias Analysis'!L$32)),"")</f>
        <v/>
      </c>
      <c r="DV10" s="54" t="str">
        <f>IF(DQ10&lt;&gt;"",DR10-'Publication Bias Analysis'!I$37,"")</f>
        <v/>
      </c>
      <c r="DX10" s="73">
        <v>9</v>
      </c>
      <c r="DY10" s="6" t="e">
        <f t="shared" si="61"/>
        <v>#N/A</v>
      </c>
      <c r="DZ10" s="54" t="e">
        <f t="shared" si="62"/>
        <v>#N/A</v>
      </c>
      <c r="EB10" s="157"/>
      <c r="EC10" s="6">
        <f>IF(AND(Include_study?="Yes",Sufficient_data="Yes"),Calculations!CO:CO-AVERAGE(Calculations!CO:CO),"")</f>
        <v>-0.43466089235320293</v>
      </c>
      <c r="ED10" s="54">
        <f>IF(AND(Include_study?="Yes",Sufficient_data="Yes"),Calculations!CP10-('Publication Bias Analysis'!P$3+Calculations!CO10*'Publication Bias Analysis'!P$4),"")</f>
        <v>-2.3075591031072706</v>
      </c>
      <c r="EF10" s="157"/>
      <c r="EG10" s="6">
        <f t="shared" si="63"/>
        <v>-3.4808855368321963</v>
      </c>
      <c r="EH10" s="43">
        <f t="shared" si="64"/>
        <v>4.667999969739161E-2</v>
      </c>
      <c r="EI10" s="10">
        <f t="shared" si="65"/>
        <v>8</v>
      </c>
      <c r="EJ10" s="10">
        <f t="shared" si="66"/>
        <v>3</v>
      </c>
      <c r="EK10" s="10">
        <f>IF(AND(Include_study?="Yes",Sufficient_data="Yes"),COUNTIFS(EI$2:EI9,"&lt;"&amp;EI10,EJ$2:EJ9,"&lt;"&amp;EJ10)+COUNTIFS(EI$2:EI9,"&gt;"&amp;EI10,EJ$2:EJ9,"&gt;"&amp;EJ10)+COUNTIFS(EI11:EI$201,"&lt;"&amp;EI10,EJ11:EJ$201,"&lt;"&amp;EJ10)+COUNTIFS(EI11:EI$201,"&gt;"&amp;EI10,EJ11:EJ$201,"&gt;"&amp;EJ10),"")</f>
        <v>6</v>
      </c>
      <c r="EL10" s="70">
        <f>IF(AND(Include_study?="Yes",Sufficient_data="Yes"),COUNTIFS(EI$2:EI9,"&lt;"&amp;EI10,EJ$2:EJ9,"&gt;"&amp;EJ10)+COUNTIFS(EI$2:EI9,"&gt;"&amp;EI10,EJ$2:EJ9,"&lt;"&amp;EJ10)+COUNTIFS(EI11:EI$201,"&lt;"&amp;EI10,EJ11:EJ$201,"&gt;"&amp;EJ10)+COUNTIFS(EI11:EI$201,"&gt;"&amp;EI10,EJ11:EJ$201,"&lt;"&amp;EJ10),"")</f>
        <v>5</v>
      </c>
      <c r="EN10" s="157"/>
      <c r="EO10" s="68">
        <v>9</v>
      </c>
      <c r="EP10" s="50">
        <f t="shared" si="73"/>
        <v>7</v>
      </c>
      <c r="EQ10" s="65"/>
      <c r="ER10"/>
      <c r="ES10" s="157"/>
      <c r="ET10" s="6">
        <f t="shared" si="67"/>
        <v>4.4703701112556677</v>
      </c>
      <c r="EU10" s="54">
        <f t="shared" si="68"/>
        <v>1.7881480445022673</v>
      </c>
      <c r="EW10" s="14" t="s">
        <v>99</v>
      </c>
      <c r="EX10" s="6">
        <f>MAX(Inverse_standard_error)</f>
        <v>7.02377355399911</v>
      </c>
      <c r="EY10" s="6">
        <f>EX10*'Publication Bias Analysis'!AK31+EY9</f>
        <v>10.29282624910762</v>
      </c>
      <c r="EZ10"/>
      <c r="FA10" s="157"/>
      <c r="FB10" s="10">
        <f>IF('Publication Bias Analysis'!AS:AS&lt;&gt;"",RANK('Publication Bias Analysis'!AS:AS,'Publication Bias Analysis'!AS:AS,1)+COUNTIF('Publication Bias Analysis'!AS$2:AS9,'Publication Bias Analysis'!AS10),"")</f>
        <v>5</v>
      </c>
      <c r="FC10" s="6">
        <f t="shared" si="69"/>
        <v>0.3783783783783784</v>
      </c>
      <c r="FD10" s="43">
        <f>IF(AND(Include_study?="Yes",Sufficient_data="Yes"),'Publication Bias Analysis'!AR10,NA())</f>
        <v>-0.30974253153853021</v>
      </c>
      <c r="FE10" s="43">
        <f>IF(AND(Include_study?="Yes",Sufficient_data="Yes"),'Publication Bias Analysis'!AS10,NA())</f>
        <v>-3.0841438409327764</v>
      </c>
      <c r="FF10" s="6">
        <f>IF(AND(Include_study?="Yes",Sufficient_data="Yes"),Calculations!FD10-AVERAGE('Publication Bias Analysis'!AR:AR),"")</f>
        <v>-0.30974253153853004</v>
      </c>
      <c r="FG10" s="54">
        <f>IF(AND(Include_study?="Yes",Sufficient_data="Yes"),FE:FE-('Publication Bias Analysis'!AV$30+'Publication Bias Analysis'!AV$31*FD:FD),"")</f>
        <v>-1.3962697271273767</v>
      </c>
      <c r="FL10"/>
      <c r="FM10" s="157"/>
      <c r="FN10" s="6">
        <f t="shared" si="70"/>
        <v>1.7881480445022673</v>
      </c>
      <c r="FO10" s="6">
        <f t="shared" si="74"/>
        <v>3.6876063007280191E-2</v>
      </c>
      <c r="FP10" s="54">
        <f t="shared" si="75"/>
        <v>-3.3001926374215791</v>
      </c>
    </row>
    <row r="11" spans="1:172" ht="13.5" x14ac:dyDescent="0.25">
      <c r="A11" s="163"/>
      <c r="B11" s="10">
        <f>IF(AND(Sufficient_data="Yes",Include_study?="Yes"),IF(AND(Sort_By=$E$1,Order="Ascending"),IF(Input!Study_name="",COUNTIFS(Input!Study_name,"&lt;&gt;"&amp;"",Include_study?,"Yes",Sufficient_data,"Yes")+1,IF(COUNT(E11)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10</v>
      </c>
      <c r="C11" s="10">
        <f>IF(B11&lt;&gt;"",IF(B11=0,COUNTIF(B$2:B10,0)+1,COUNTIF(B$2:B10,B11)+COUNTIF(B:B,"&lt;"&amp;B11)+1),"")</f>
        <v>10</v>
      </c>
      <c r="D11" s="10">
        <f t="shared" si="0"/>
        <v>10</v>
      </c>
      <c r="E11" s="6" t="str">
        <f>IF(AND(Sufficient_data="Yes",Include_study?="Yes",Input!Study_name&lt;&gt;""),Input!Study_name,"")</f>
        <v>jjjj</v>
      </c>
      <c r="F11" s="6">
        <f>IF(AND(Sufficient_data="Yes",Include_study?="Yes"),Input!Effect_size,"")</f>
        <v>2.1</v>
      </c>
      <c r="G11" s="10">
        <f>IF(AND(Sufficient_data="Yes",Include_study?="Yes",Input!Number_of_observations&lt;&gt;""),Input!Number_of_observations,"")</f>
        <v>240</v>
      </c>
      <c r="H11" s="6">
        <f>IF(AND(Sufficient_data="Yes",Include_study?="Yes"),Input!Standard_error,"")</f>
        <v>0.16046447688386337</v>
      </c>
      <c r="I11" s="43">
        <f t="shared" si="1"/>
        <v>38.836688411571821</v>
      </c>
      <c r="J11" s="6">
        <f t="shared" si="2"/>
        <v>0.7507333404650417</v>
      </c>
      <c r="K11" s="6">
        <f t="shared" si="3"/>
        <v>1.7838947037366275</v>
      </c>
      <c r="L11" s="6">
        <f t="shared" si="4"/>
        <v>2.4161052962633724</v>
      </c>
      <c r="M11" s="120">
        <f t="shared" si="5"/>
        <v>8.4524437174972308E-2</v>
      </c>
      <c r="N11" s="54">
        <f t="shared" si="6"/>
        <v>1.0336536132228269</v>
      </c>
      <c r="O11" s="109"/>
      <c r="P11" s="75">
        <f t="shared" si="7"/>
        <v>2.1</v>
      </c>
      <c r="Q11" s="6">
        <f>IF(AND(Sufficient_data="Yes",Include_study?="Yes",Input!Number_of_observations&lt;&gt;""),Effect_size-CI_Lower_limit,NA())</f>
        <v>0.31610529626337258</v>
      </c>
      <c r="R11" s="54">
        <f>IF(AND(Sufficient_data="Yes",Include_study?="Yes",Input!Number_of_observations&lt;&gt;""),CI_Upper_limit-Effect_size,NA())</f>
        <v>0.31610529626337236</v>
      </c>
      <c r="W11" s="163"/>
      <c r="X11" s="16">
        <f t="shared" si="8"/>
        <v>7</v>
      </c>
      <c r="Y11" s="6" t="str">
        <f t="shared" si="9"/>
        <v>jjjj</v>
      </c>
      <c r="Z11" s="6" t="str">
        <f t="shared" si="10"/>
        <v>AA</v>
      </c>
      <c r="AA11" s="6">
        <f>IF(AND(Sufficient_data="Yes",Include_study?="Yes",Subgroup&lt;&gt;""),Input!Effect_size,"")</f>
        <v>2.1</v>
      </c>
      <c r="AB11" s="6">
        <f t="shared" si="11"/>
        <v>0.16046447688386337</v>
      </c>
      <c r="AC11" s="6">
        <f t="shared" si="12"/>
        <v>38.836688411571821</v>
      </c>
      <c r="AD11" s="6">
        <f t="shared" si="13"/>
        <v>38.836688411571821</v>
      </c>
      <c r="AE11" s="6">
        <f t="shared" si="14"/>
        <v>1.7838947037366275</v>
      </c>
      <c r="AF11" s="6">
        <f t="shared" si="15"/>
        <v>2.4161052962633724</v>
      </c>
      <c r="AG11" s="125">
        <f t="shared" si="16"/>
        <v>0.2102856909686116</v>
      </c>
      <c r="AH11" s="128">
        <f t="shared" si="17"/>
        <v>0.106667975219078</v>
      </c>
      <c r="AJ11" s="75">
        <f t="shared" si="18"/>
        <v>2.1</v>
      </c>
      <c r="AK11" s="37">
        <f t="shared" si="19"/>
        <v>0.31610529626337258</v>
      </c>
      <c r="AL11" s="54">
        <f t="shared" si="20"/>
        <v>0.31610529626337236</v>
      </c>
      <c r="AN11" s="77" t="str">
        <f t="shared" si="21"/>
        <v/>
      </c>
      <c r="AO11" s="6" t="str">
        <f>IF(AND(Sufficient_data="Yes",Include_study?="Yes",Subgroup&lt;&gt;""),IF(COUNTIFS(Input!G$2:G10,"="&amp;"Yes",Input!C$2:C10,"="&amp;"Yes",Input!H$2:H10,"="&amp;Subgroup)&gt;0,"",Subgroup),"")</f>
        <v/>
      </c>
      <c r="AP11" s="16" t="str">
        <f t="shared" si="22"/>
        <v/>
      </c>
      <c r="AQ11" s="10" t="str">
        <f t="shared" si="23"/>
        <v/>
      </c>
      <c r="AR11" s="6" t="str">
        <f t="shared" si="24"/>
        <v/>
      </c>
      <c r="AS11" s="24" t="str">
        <f t="shared" si="25"/>
        <v/>
      </c>
      <c r="AT11" s="12" t="str">
        <f t="shared" si="26"/>
        <v/>
      </c>
      <c r="AU11" s="6" t="str">
        <f t="shared" si="27"/>
        <v/>
      </c>
      <c r="AV11" s="43" t="str">
        <f t="shared" si="28"/>
        <v/>
      </c>
      <c r="AW11" s="6" t="str">
        <f t="shared" si="29"/>
        <v/>
      </c>
      <c r="AX11" s="43" t="str">
        <f t="shared" si="30"/>
        <v/>
      </c>
      <c r="AY11" s="43" t="str">
        <f t="shared" si="31"/>
        <v/>
      </c>
      <c r="AZ11" s="16" t="str">
        <f t="shared" si="32"/>
        <v/>
      </c>
      <c r="BA11" s="131" t="str">
        <f t="shared" si="33"/>
        <v/>
      </c>
      <c r="BB11" s="131" t="str">
        <f t="shared" si="34"/>
        <v/>
      </c>
      <c r="BC11" s="6" t="str">
        <f t="shared" si="35"/>
        <v/>
      </c>
      <c r="BD11" s="6" t="str">
        <f t="shared" si="36"/>
        <v/>
      </c>
      <c r="BE11" s="131" t="str">
        <f t="shared" si="37"/>
        <v/>
      </c>
      <c r="BF11" s="131" t="str">
        <f t="shared" si="38"/>
        <v/>
      </c>
      <c r="BG11" s="6" t="str">
        <f t="shared" si="39"/>
        <v/>
      </c>
      <c r="BH11" s="6" t="str">
        <f t="shared" si="40"/>
        <v/>
      </c>
      <c r="BI11" s="6" t="str">
        <f t="shared" si="41"/>
        <v/>
      </c>
      <c r="BJ11" s="6" t="e">
        <f t="shared" si="42"/>
        <v>#N/A</v>
      </c>
      <c r="BK11" s="12" t="str">
        <f t="shared" si="76"/>
        <v/>
      </c>
      <c r="BL11" s="6" t="str">
        <f t="shared" si="43"/>
        <v/>
      </c>
      <c r="BM11" s="6" t="str">
        <f t="shared" si="71"/>
        <v/>
      </c>
      <c r="BN11" s="37" t="str">
        <f t="shared" si="44"/>
        <v/>
      </c>
      <c r="BO11" s="54" t="str">
        <f t="shared" si="72"/>
        <v/>
      </c>
      <c r="BQ11" s="14" t="s">
        <v>27</v>
      </c>
      <c r="BR11" s="24">
        <f>CHIDIST(BR10,Subgroup_k-1)</f>
        <v>4.8065721689848462E-71</v>
      </c>
      <c r="BT11" s="164"/>
      <c r="BU11" s="6">
        <f t="shared" si="45"/>
        <v>22</v>
      </c>
      <c r="BV11" s="6">
        <f t="shared" si="46"/>
        <v>2.1</v>
      </c>
      <c r="BW11" s="6">
        <f t="shared" si="47"/>
        <v>0.94793536881485196</v>
      </c>
      <c r="BX11" s="6">
        <f>IF(AND(Sufficient_data="Yes",Include_study?="Yes",Moderator&lt;&gt;""),'Moderator Analysis'!F:F-CG$3,"")</f>
        <v>4.4926563962953843</v>
      </c>
      <c r="BY11" s="54">
        <f>IF(AND(Sufficient_data="Yes",Include_study?="Yes",Moderator&lt;&gt;""),Weightf*(Effect_size-CG$5-CG$4*'Moderator Analysis'!F:F)^2,"")</f>
        <v>24.385657367895003</v>
      </c>
      <c r="CA11" s="75">
        <f>IF(AND(Sufficient_data="Yes",Include_study?="Yes",Moderator&lt;&gt;""),1/('Publication Bias Analysis'!F11^2+CG$7),"")</f>
        <v>0.67954053476768228</v>
      </c>
      <c r="CB11" s="6">
        <f>IF(AND(Sufficient_data="Yes",Include_study?="Yes",CA11&lt;&gt;""),Effect_size-'Moderator Analysis'!J$37,"")</f>
        <v>0.94793536881485196</v>
      </c>
      <c r="CC11" s="6">
        <f t="shared" si="48"/>
        <v>4.9859781142746691</v>
      </c>
      <c r="CD11" s="54">
        <f>IF(AND(Sufficient_data="Yes",Include_study?="Yes",CA11&lt;&gt;""),CA:CA*(Effect_size-'Moderator Analysis'!J$29-'Moderator Analysis'!J$30*Moderator)^2,"")</f>
        <v>0.42668526401708523</v>
      </c>
      <c r="CE11" s="27"/>
      <c r="CF11" s="14" t="s">
        <v>97</v>
      </c>
      <c r="CG11" s="14" t="s">
        <v>98</v>
      </c>
      <c r="CH11"/>
      <c r="CI11" s="164"/>
      <c r="CJ11" s="166"/>
      <c r="CK11" s="6">
        <f t="shared" si="49"/>
        <v>38.836688411571821</v>
      </c>
      <c r="CL11" s="37">
        <f t="shared" si="50"/>
        <v>38.836688411571821</v>
      </c>
      <c r="CM11" s="37">
        <f>IF(AND(Include_study?="Yes",Sufficient_data="Yes"),1/(Standard_error^2+IF(Additional_model="Fixed effect",0,'Publication Bias Analysis'!L$32)),"")</f>
        <v>38.836688411571821</v>
      </c>
      <c r="CN11" s="37">
        <f>IF(AND(Include_study?="Yes",Sufficient_data="Yes"),'Publication Bias Analysis'!E:E-'Publication Bias Analysis'!I$29,"")</f>
        <v>0.94793536881485196</v>
      </c>
      <c r="CO11" s="37">
        <f t="shared" si="51"/>
        <v>6.2319088898644708</v>
      </c>
      <c r="CP11" s="37">
        <f t="shared" si="52"/>
        <v>13.08700866871539</v>
      </c>
      <c r="CQ11" s="104">
        <f t="shared" si="53"/>
        <v>7</v>
      </c>
      <c r="CR11" s="104">
        <f>IF(AND(Include_study?="Yes",Sufficient_data="Yes"),CQ:CQ+IF(DC:DC&lt;0,-1,1)*COUNTIF(CQ$2:CQ10,CQ:CQ),"")</f>
        <v>7</v>
      </c>
      <c r="CS11" s="104">
        <f>IF(AND(Include_study?="Yes",Sufficient_data="Yes"),RANK(DG:DG,DG:DG,1)*IF(DF:DF&lt;0,-1,1)+IF(DF:DF&lt;0,-1,1)*COUNTIF(CQ$2:CQ10,CQ:CQ),"")</f>
        <v>7</v>
      </c>
      <c r="CT11" s="104">
        <f>IF(AND(Include_study?="Yes",Sufficient_data="Yes"),RANK(DJ:DJ,DJ:DJ,1)*IF(DI:DI&lt;0,-1,1)+IF(DI:DI&lt;0,-1,1)*COUNTIF(CQ$2:CQ10,CQ:CQ),"")</f>
        <v>7</v>
      </c>
      <c r="CU11" s="6">
        <f>IF(AND(Include_study?="Yes",Sufficient_data="Yes"),'Publication Bias Analysis'!E:E,NA())</f>
        <v>2.1</v>
      </c>
      <c r="CV11" s="54">
        <f>IF(AND(Include_study?="Yes",Sufficient_data="Yes"),'Publication Bias Analysis'!F:F,NA())</f>
        <v>0.16046447688386337</v>
      </c>
      <c r="CX11" s="161" t="s">
        <v>154</v>
      </c>
      <c r="CY11" s="161"/>
      <c r="CZ11" s="6">
        <f>'Publication Bias Analysis'!I29-'Publication Bias Analysis'!I31</f>
        <v>0.12757190173620181</v>
      </c>
      <c r="DA11"/>
      <c r="DB11" s="157"/>
      <c r="DC11" s="6">
        <f>IF(AND(Include_study?="Yes",Sufficient_data="Yes"),IF('Publication Bias Analysis'!L$38="Left",'Publication Bias Analysis'!E:E-'Publication Bias Analysis'!I$29,'Publication Bias Analysis'!I$29-'Publication Bias Analysis'!E:E),"")</f>
        <v>0.94793536881485196</v>
      </c>
      <c r="DD11" s="6">
        <f t="shared" si="54"/>
        <v>0.94793536881485196</v>
      </c>
      <c r="DE11" s="54">
        <f>IF(AND(Include_study?="Yes",Sufficient_data="Yes"),1/('Publication Bias Analysis'!F:F^2+IF(Additional_model="Fixed effect",0,$DN$6)),"")</f>
        <v>38.836688411571821</v>
      </c>
      <c r="DF11" s="6">
        <f>IF(AND(Include_study?="Yes",Sufficient_data="Yes"),IF('Publication Bias Analysis'!L$38="Left",'Publication Bias Analysis'!E:E-DN$3,DN$3-'Publication Bias Analysis'!E:E),"")</f>
        <v>0.94793536881485196</v>
      </c>
      <c r="DG11" s="6">
        <f t="shared" si="55"/>
        <v>0.94793536881485196</v>
      </c>
      <c r="DH11" s="54">
        <f>IF(AND(DF11&lt;&gt;"",CR11&lt;=MAX(CR:CR)-DN$7),1/('Publication Bias Analysis'!F:F^2+IF(Additional_model="Fixed effect",0,$DN$13)),"")</f>
        <v>38.836688411571821</v>
      </c>
      <c r="DI11" s="6">
        <f>IF(AND(Include_study?="Yes",Sufficient_data="Yes"),IF('Publication Bias Analysis'!L$38="Left",'Publication Bias Analysis'!E:E-DN$10,DN$10-'Publication Bias Analysis'!E:E),"")</f>
        <v>0.94793536881485196</v>
      </c>
      <c r="DJ11" s="6">
        <f t="shared" si="56"/>
        <v>0.94793536881485196</v>
      </c>
      <c r="DK11" s="54">
        <f t="shared" si="57"/>
        <v>38.836688411571821</v>
      </c>
      <c r="DM11" s="7" t="s">
        <v>4</v>
      </c>
      <c r="DN11" s="7"/>
      <c r="DP11" s="73">
        <v>10</v>
      </c>
      <c r="DQ11" s="10" t="str">
        <f>IF(Trim_and_fill="On",IF(DN$21&gt;COUNT(DQ$2:DQ10),IF(COUNTIF(CR:CR,-1*(MAX(CR:CR)-DP11+1))=1,"",MAX(CR:CR)-DP11+1),""),"")</f>
        <v/>
      </c>
      <c r="DR11" s="6" t="str">
        <f t="shared" si="58"/>
        <v/>
      </c>
      <c r="DS11" s="6" t="str">
        <f t="shared" si="59"/>
        <v/>
      </c>
      <c r="DT11" s="6" t="str">
        <f t="shared" si="60"/>
        <v/>
      </c>
      <c r="DU11" s="37" t="str">
        <f>IF(DQ11&lt;&gt;"",1/(DS11^2+IF(Additional_model="Fixed effect",0,'Publication Bias Analysis'!L$32)),"")</f>
        <v/>
      </c>
      <c r="DV11" s="54" t="str">
        <f>IF(DQ11&lt;&gt;"",DR11-'Publication Bias Analysis'!I$37,"")</f>
        <v/>
      </c>
      <c r="DX11" s="73">
        <v>10</v>
      </c>
      <c r="DY11" s="6" t="e">
        <f t="shared" si="61"/>
        <v>#N/A</v>
      </c>
      <c r="DZ11" s="54" t="e">
        <f t="shared" si="62"/>
        <v>#N/A</v>
      </c>
      <c r="EB11" s="157"/>
      <c r="EC11" s="6">
        <f>IF(AND(Include_study?="Yes",Sufficient_data="Yes"),Calculations!CO:CO-AVERAGE(Calculations!CO:CO),"")</f>
        <v>1.3268778862556001</v>
      </c>
      <c r="ED11" s="54">
        <f>IF(AND(Include_study?="Yes",Sufficient_data="Yes"),Calculations!CP11-('Publication Bias Analysis'!P$3+Calculations!CO11*'Publication Bias Analysis'!P$4),"")</f>
        <v>3.7961024280321194</v>
      </c>
      <c r="EF11" s="157"/>
      <c r="EG11" s="6">
        <f t="shared" si="63"/>
        <v>6.3351673247600973</v>
      </c>
      <c r="EH11" s="43">
        <f t="shared" si="64"/>
        <v>2.2389339173663824E-2</v>
      </c>
      <c r="EI11" s="10">
        <f t="shared" si="65"/>
        <v>2</v>
      </c>
      <c r="EJ11" s="10">
        <f t="shared" si="66"/>
        <v>11</v>
      </c>
      <c r="EK11" s="10">
        <f>IF(AND(Include_study?="Yes",Sufficient_data="Yes"),COUNTIFS(EI$2:EI10,"&lt;"&amp;EI11,EJ$2:EJ10,"&lt;"&amp;EJ11)+COUNTIFS(EI$2:EI10,"&gt;"&amp;EI11,EJ$2:EJ10,"&gt;"&amp;EJ11)+COUNTIFS(EI12:EI$201,"&lt;"&amp;EI11,EJ12:EJ$201,"&lt;"&amp;EJ11)+COUNTIFS(EI12:EI$201,"&gt;"&amp;EI11,EJ12:EJ$201,"&gt;"&amp;EJ11),"")</f>
        <v>0</v>
      </c>
      <c r="EL11" s="70">
        <f>IF(AND(Include_study?="Yes",Sufficient_data="Yes"),COUNTIFS(EI$2:EI10,"&lt;"&amp;EI11,EJ$2:EJ10,"&gt;"&amp;EJ11)+COUNTIFS(EI$2:EI10,"&gt;"&amp;EI11,EJ$2:EJ10,"&lt;"&amp;EJ11)+COUNTIFS(EI12:EI$201,"&lt;"&amp;EI11,EJ12:EJ$201,"&gt;"&amp;EJ11)+COUNTIFS(EI12:EI$201,"&gt;"&amp;EI11,EJ12:EJ$201,"&lt;"&amp;EJ11),"")</f>
        <v>11</v>
      </c>
      <c r="EN11" s="157"/>
      <c r="ER11"/>
      <c r="ES11" s="157"/>
      <c r="ET11" s="6">
        <f t="shared" si="67"/>
        <v>6.2319088898644708</v>
      </c>
      <c r="EU11" s="54">
        <f t="shared" si="68"/>
        <v>13.08700866871539</v>
      </c>
      <c r="EY11" s="2"/>
      <c r="EZ11"/>
      <c r="FA11" s="157"/>
      <c r="FB11" s="10">
        <f>IF('Publication Bias Analysis'!AS:AS&lt;&gt;"",RANK('Publication Bias Analysis'!AS:AS,'Publication Bias Analysis'!AS:AS,1)+COUNTIF('Publication Bias Analysis'!AS$2:AS10,'Publication Bias Analysis'!AS11),"")</f>
        <v>11</v>
      </c>
      <c r="FC11" s="6">
        <f t="shared" si="69"/>
        <v>0.8648648648648648</v>
      </c>
      <c r="FD11" s="43">
        <f>IF(AND(Include_study?="Yes",Sufficient_data="Yes"),'Publication Bias Analysis'!AR11,NA())</f>
        <v>1.1024403670151643</v>
      </c>
      <c r="FE11" s="43">
        <f>IF(AND(Include_study?="Yes",Sufficient_data="Yes"),'Publication Bias Analysis'!AS11,NA())</f>
        <v>6.9080327742138214</v>
      </c>
      <c r="FF11" s="6">
        <f>IF(AND(Include_study?="Yes",Sufficient_data="Yes"),Calculations!FD11-AVERAGE('Publication Bias Analysis'!AR:AR),"")</f>
        <v>1.1024403670151646</v>
      </c>
      <c r="FG11" s="54">
        <f>IF(AND(Include_study?="Yes",Sufficient_data="Yes"),FE:FE-('Publication Bias Analysis'!AV$30+'Publication Bias Analysis'!AV$31*FD:FD),"")</f>
        <v>3.1090209942319369E-2</v>
      </c>
      <c r="FL11"/>
      <c r="FM11" s="157"/>
      <c r="FN11" s="6">
        <f t="shared" si="70"/>
        <v>13.08700866871539</v>
      </c>
      <c r="FO11" s="6">
        <f t="shared" si="74"/>
        <v>0</v>
      </c>
      <c r="FP11" s="54">
        <f t="shared" si="75"/>
        <v>-704.59103845617801</v>
      </c>
    </row>
    <row r="12" spans="1:172" ht="14.25" x14ac:dyDescent="0.2">
      <c r="A12" s="163"/>
      <c r="B12" s="10">
        <f>IF(AND(Sufficient_data="Yes",Include_study?="Yes"),IF(AND(Sort_By=$E$1,Order="Ascending"),IF(Input!Study_name="",COUNTIFS(Input!Study_name,"&lt;&gt;"&amp;"",Include_study?,"Yes",Sufficient_data,"Yes")+1,IF(COUNT(E12)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11</v>
      </c>
      <c r="C12" s="10">
        <f>IF(B12&lt;&gt;"",IF(B12=0,COUNTIF(B$2:B11,0)+1,COUNTIF(B$2:B11,B12)+COUNTIF(B:B,"&lt;"&amp;B12)+1),"")</f>
        <v>11</v>
      </c>
      <c r="D12" s="10">
        <f t="shared" si="0"/>
        <v>11</v>
      </c>
      <c r="E12" s="6" t="str">
        <f>IF(AND(Sufficient_data="Yes",Include_study?="Yes",Input!Study_name&lt;&gt;""),Input!Study_name,"")</f>
        <v>kkkk</v>
      </c>
      <c r="F12" s="6">
        <f>IF(AND(Sufficient_data="Yes",Include_study?="Yes"),Input!Effect_size,"")</f>
        <v>-0.4</v>
      </c>
      <c r="G12" s="10">
        <f>IF(AND(Sufficient_data="Yes",Include_study?="Yes",Input!Number_of_observations&lt;&gt;""),Input!Number_of_observations,"")</f>
        <v>90</v>
      </c>
      <c r="H12" s="6">
        <f>IF(AND(Sufficient_data="Yes",Include_study?="Yes"),Input!Standard_error,"")</f>
        <v>0.21113144569835279</v>
      </c>
      <c r="I12" s="43">
        <f t="shared" si="1"/>
        <v>22.433351283692474</v>
      </c>
      <c r="J12" s="6">
        <f t="shared" si="2"/>
        <v>0.74026996770849496</v>
      </c>
      <c r="K12" s="6">
        <f t="shared" si="3"/>
        <v>-0.81951368539859382</v>
      </c>
      <c r="L12" s="6">
        <f t="shared" si="4"/>
        <v>1.9513685398593827E-2</v>
      </c>
      <c r="M12" s="120">
        <f t="shared" si="5"/>
        <v>8.3346374811775273E-2</v>
      </c>
      <c r="N12" s="54">
        <f t="shared" si="6"/>
        <v>-1.4663463867771731</v>
      </c>
      <c r="O12" s="109"/>
      <c r="P12" s="75">
        <f t="shared" si="7"/>
        <v>-0.4</v>
      </c>
      <c r="Q12" s="6">
        <f>IF(AND(Sufficient_data="Yes",Include_study?="Yes",Input!Number_of_observations&lt;&gt;""),Effect_size-CI_Lower_limit,NA())</f>
        <v>0.41951368539859379</v>
      </c>
      <c r="R12" s="54">
        <f>IF(AND(Sufficient_data="Yes",Include_study?="Yes",Input!Number_of_observations&lt;&gt;""),CI_Upper_limit-Effect_size,NA())</f>
        <v>0.41951368539859385</v>
      </c>
      <c r="W12" s="163"/>
      <c r="X12" s="16">
        <f t="shared" si="8"/>
        <v>12</v>
      </c>
      <c r="Y12" s="6" t="str">
        <f t="shared" si="9"/>
        <v>kkkk</v>
      </c>
      <c r="Z12" s="6" t="str">
        <f t="shared" si="10"/>
        <v>BB</v>
      </c>
      <c r="AA12" s="6">
        <f>IF(AND(Sufficient_data="Yes",Include_study?="Yes",Subgroup&lt;&gt;""),Input!Effect_size,"")</f>
        <v>-0.4</v>
      </c>
      <c r="AB12" s="6">
        <f t="shared" si="11"/>
        <v>0.21113144569835279</v>
      </c>
      <c r="AC12" s="6">
        <f t="shared" si="12"/>
        <v>22.433351283692474</v>
      </c>
      <c r="AD12" s="6">
        <f t="shared" si="13"/>
        <v>5.9090015134410843</v>
      </c>
      <c r="AE12" s="6">
        <f t="shared" si="14"/>
        <v>-0.81951368539859382</v>
      </c>
      <c r="AF12" s="6">
        <f t="shared" si="15"/>
        <v>1.9513685398593827E-2</v>
      </c>
      <c r="AG12" s="125">
        <f t="shared" si="16"/>
        <v>0.19983175843775164</v>
      </c>
      <c r="AH12" s="128">
        <f t="shared" si="17"/>
        <v>-0.1862602136536366</v>
      </c>
      <c r="AJ12" s="75">
        <f t="shared" si="18"/>
        <v>-0.4</v>
      </c>
      <c r="AK12" s="37">
        <f t="shared" si="19"/>
        <v>0.41951368539859379</v>
      </c>
      <c r="AL12" s="54">
        <f t="shared" si="20"/>
        <v>0.41951368539859385</v>
      </c>
      <c r="AN12" s="77" t="str">
        <f t="shared" si="21"/>
        <v/>
      </c>
      <c r="AO12" s="6" t="str">
        <f>IF(AND(Sufficient_data="Yes",Include_study?="Yes",Subgroup&lt;&gt;""),IF(COUNTIFS(Input!G$2:G11,"="&amp;"Yes",Input!C$2:C11,"="&amp;"Yes",Input!H$2:H11,"="&amp;Subgroup)&gt;0,"",Subgroup),"")</f>
        <v/>
      </c>
      <c r="AP12" s="16" t="str">
        <f t="shared" si="22"/>
        <v/>
      </c>
      <c r="AQ12" s="10" t="str">
        <f t="shared" si="23"/>
        <v/>
      </c>
      <c r="AR12" s="6" t="str">
        <f t="shared" si="24"/>
        <v/>
      </c>
      <c r="AS12" s="24" t="str">
        <f t="shared" si="25"/>
        <v/>
      </c>
      <c r="AT12" s="12" t="str">
        <f t="shared" si="26"/>
        <v/>
      </c>
      <c r="AU12" s="6" t="str">
        <f t="shared" si="27"/>
        <v/>
      </c>
      <c r="AV12" s="43" t="str">
        <f t="shared" si="28"/>
        <v/>
      </c>
      <c r="AW12" s="6" t="str">
        <f t="shared" si="29"/>
        <v/>
      </c>
      <c r="AX12" s="43" t="str">
        <f t="shared" si="30"/>
        <v/>
      </c>
      <c r="AY12" s="43" t="str">
        <f t="shared" si="31"/>
        <v/>
      </c>
      <c r="AZ12" s="16" t="str">
        <f t="shared" si="32"/>
        <v/>
      </c>
      <c r="BA12" s="131" t="str">
        <f t="shared" si="33"/>
        <v/>
      </c>
      <c r="BB12" s="131" t="str">
        <f t="shared" si="34"/>
        <v/>
      </c>
      <c r="BC12" s="6" t="str">
        <f t="shared" si="35"/>
        <v/>
      </c>
      <c r="BD12" s="6" t="str">
        <f t="shared" si="36"/>
        <v/>
      </c>
      <c r="BE12" s="131" t="str">
        <f t="shared" si="37"/>
        <v/>
      </c>
      <c r="BF12" s="131" t="str">
        <f t="shared" si="38"/>
        <v/>
      </c>
      <c r="BG12" s="6" t="str">
        <f t="shared" si="39"/>
        <v/>
      </c>
      <c r="BH12" s="6" t="str">
        <f t="shared" si="40"/>
        <v/>
      </c>
      <c r="BI12" s="6" t="str">
        <f t="shared" si="41"/>
        <v/>
      </c>
      <c r="BJ12" s="6" t="e">
        <f t="shared" si="42"/>
        <v>#N/A</v>
      </c>
      <c r="BK12" s="12" t="str">
        <f t="shared" si="76"/>
        <v/>
      </c>
      <c r="BL12" s="6" t="str">
        <f t="shared" si="43"/>
        <v/>
      </c>
      <c r="BM12" s="6" t="str">
        <f t="shared" si="71"/>
        <v/>
      </c>
      <c r="BN12" s="37" t="str">
        <f t="shared" si="44"/>
        <v/>
      </c>
      <c r="BO12" s="54" t="str">
        <f t="shared" si="72"/>
        <v/>
      </c>
      <c r="BQ12" s="14" t="s">
        <v>25</v>
      </c>
      <c r="BR12" s="6">
        <f>MAX(0,(BR10-(Subgroup_k-1))/BR10)</f>
        <v>0.96967750386069973</v>
      </c>
      <c r="BT12" s="164"/>
      <c r="BU12" s="6">
        <f t="shared" si="45"/>
        <v>17</v>
      </c>
      <c r="BV12" s="6">
        <f t="shared" si="46"/>
        <v>-0.4</v>
      </c>
      <c r="BW12" s="6">
        <f t="shared" si="47"/>
        <v>-1.5520646311851483</v>
      </c>
      <c r="BX12" s="6">
        <f>IF(AND(Sufficient_data="Yes",Include_study?="Yes",Moderator&lt;&gt;""),'Moderator Analysis'!F:F-CG$3,"")</f>
        <v>-0.50734360370461573</v>
      </c>
      <c r="BY12" s="54">
        <f>IF(AND(Sufficient_data="Yes",Include_study?="Yes",Moderator&lt;&gt;""),Weightf*(Effect_size-CG$5-CG$4*'Moderator Analysis'!F:F)^2,"")</f>
        <v>52.823647567779254</v>
      </c>
      <c r="CA12" s="75">
        <f>IF(AND(Sufficient_data="Yes",Include_study?="Yes",Moderator&lt;&gt;""),1/('Publication Bias Analysis'!F12^2+CG$7),"")</f>
        <v>0.67095622429102564</v>
      </c>
      <c r="CB12" s="6">
        <f>IF(AND(Sufficient_data="Yes",Include_study?="Yes",CA12&lt;&gt;""),Effect_size-'Moderator Analysis'!J$37,"")</f>
        <v>-1.5520646311851483</v>
      </c>
      <c r="CC12" s="6">
        <f t="shared" si="48"/>
        <v>-1.4021885725330918E-2</v>
      </c>
      <c r="CD12" s="54">
        <f>IF(AND(Sufficient_data="Yes",Include_study?="Yes",CA12&lt;&gt;""),CA:CA*(Effect_size-'Moderator Analysis'!J$29-'Moderator Analysis'!J$30*Moderator)^2,"")</f>
        <v>1.5798956953489682</v>
      </c>
      <c r="CE12" s="27"/>
      <c r="CF12" s="6">
        <f>IF(CG3&lt;&gt;"",MIN('Moderator Analysis'!F:F)*0.9,"")</f>
        <v>11.700000000000001</v>
      </c>
      <c r="CG12" s="6">
        <f>IF(CG3&lt;&gt;"",'Moderator Analysis'!J$29+'Moderator Analysis'!J$30*CF12,"")</f>
        <v>0.95101884923977287</v>
      </c>
      <c r="CH12"/>
      <c r="CI12" s="164"/>
      <c r="CJ12" s="166"/>
      <c r="CK12" s="6">
        <f t="shared" si="49"/>
        <v>22.433351283692474</v>
      </c>
      <c r="CL12" s="37">
        <f t="shared" si="50"/>
        <v>22.433351283692474</v>
      </c>
      <c r="CM12" s="37">
        <f>IF(AND(Include_study?="Yes",Sufficient_data="Yes"),1/(Standard_error^2+IF(Additional_model="Fixed effect",0,'Publication Bias Analysis'!L$32)),"")</f>
        <v>22.433351283692474</v>
      </c>
      <c r="CN12" s="37">
        <f>IF(AND(Include_study?="Yes",Sufficient_data="Yes"),'Publication Bias Analysis'!E:E-'Publication Bias Analysis'!I$29,"")</f>
        <v>-1.5520646311851483</v>
      </c>
      <c r="CO12" s="37">
        <f t="shared" si="51"/>
        <v>4.7363858883849899</v>
      </c>
      <c r="CP12" s="37">
        <f t="shared" si="52"/>
        <v>-1.8945543553539961</v>
      </c>
      <c r="CQ12" s="104">
        <f t="shared" si="53"/>
        <v>-10</v>
      </c>
      <c r="CR12" s="104">
        <f>IF(AND(Include_study?="Yes",Sufficient_data="Yes"),CQ:CQ+IF(DC:DC&lt;0,-1,1)*COUNTIF(CQ$2:CQ11,CQ:CQ),"")</f>
        <v>-10</v>
      </c>
      <c r="CS12" s="104">
        <f>IF(AND(Include_study?="Yes",Sufficient_data="Yes"),RANK(DG:DG,DG:DG,1)*IF(DF:DF&lt;0,-1,1)+IF(DF:DF&lt;0,-1,1)*COUNTIF(CQ$2:CQ11,CQ:CQ),"")</f>
        <v>-10</v>
      </c>
      <c r="CT12" s="104">
        <f>IF(AND(Include_study?="Yes",Sufficient_data="Yes"),RANK(DJ:DJ,DJ:DJ,1)*IF(DI:DI&lt;0,-1,1)+IF(DI:DI&lt;0,-1,1)*COUNTIF(CQ$2:CQ11,CQ:CQ),"")</f>
        <v>-10</v>
      </c>
      <c r="CU12" s="6">
        <f>IF(AND(Include_study?="Yes",Sufficient_data="Yes"),'Publication Bias Analysis'!E:E,NA())</f>
        <v>-0.4</v>
      </c>
      <c r="CV12" s="54">
        <f>IF(AND(Include_study?="Yes",Sufficient_data="Yes"),'Publication Bias Analysis'!F:F,NA())</f>
        <v>0.21113144569835279</v>
      </c>
      <c r="CX12" s="159" t="s">
        <v>155</v>
      </c>
      <c r="CY12" s="159"/>
      <c r="CZ12" s="6">
        <f>'Publication Bias Analysis'!I29-'Publication Bias Analysis'!I33</f>
        <v>2.5187979848133901</v>
      </c>
      <c r="DA12"/>
      <c r="DB12" s="157"/>
      <c r="DC12" s="6">
        <f>IF(AND(Include_study?="Yes",Sufficient_data="Yes"),IF('Publication Bias Analysis'!L$38="Left",'Publication Bias Analysis'!E:E-'Publication Bias Analysis'!I$29,'Publication Bias Analysis'!I$29-'Publication Bias Analysis'!E:E),"")</f>
        <v>-1.5520646311851483</v>
      </c>
      <c r="DD12" s="6">
        <f t="shared" si="54"/>
        <v>1.5520646311851483</v>
      </c>
      <c r="DE12" s="54">
        <f>IF(AND(Include_study?="Yes",Sufficient_data="Yes"),1/('Publication Bias Analysis'!F:F^2+IF(Additional_model="Fixed effect",0,$DN$6)),"")</f>
        <v>22.433351283692474</v>
      </c>
      <c r="DF12" s="6">
        <f>IF(AND(Include_study?="Yes",Sufficient_data="Yes"),IF('Publication Bias Analysis'!L$38="Left",'Publication Bias Analysis'!E:E-DN$3,DN$3-'Publication Bias Analysis'!E:E),"")</f>
        <v>-1.5520646311851483</v>
      </c>
      <c r="DG12" s="6">
        <f t="shared" si="55"/>
        <v>1.5520646311851483</v>
      </c>
      <c r="DH12" s="54">
        <f>IF(AND(DF12&lt;&gt;"",CR12&lt;=MAX(CR:CR)-DN$7),1/('Publication Bias Analysis'!F:F^2+IF(Additional_model="Fixed effect",0,$DN$13)),"")</f>
        <v>22.433351283692474</v>
      </c>
      <c r="DI12" s="6">
        <f>IF(AND(Include_study?="Yes",Sufficient_data="Yes"),IF('Publication Bias Analysis'!L$38="Left",'Publication Bias Analysis'!E:E-DN$10,DN$10-'Publication Bias Analysis'!E:E),"")</f>
        <v>-1.5520646311851483</v>
      </c>
      <c r="DJ12" s="6">
        <f t="shared" si="56"/>
        <v>1.5520646311851483</v>
      </c>
      <c r="DK12" s="54">
        <f t="shared" si="57"/>
        <v>22.433351283692474</v>
      </c>
      <c r="DM12" s="14" t="s">
        <v>3</v>
      </c>
      <c r="DN12" s="6">
        <f>SUMPRODUCT(--(CS:CS&lt;=(MAX(CS:CS)-DN14)),Calculations!CK:CK,'Publication Bias Analysis'!E:E,'Publication Bias Analysis'!E:E)-SUMPRODUCT(--(CS:CS&lt;=(MAX(CS:CS)-DN14)),Calculations!CK:CK,'Publication Bias Analysis'!E:E)^2/SUMIF(CS:CS,"&lt;="&amp;(MAX(CS:CS)-DN14),Calculations!CK:CK)</f>
        <v>362.76696844040953</v>
      </c>
      <c r="DP12" s="73">
        <v>11</v>
      </c>
      <c r="DQ12" s="10" t="str">
        <f>IF(Trim_and_fill="On",IF(DN$21&gt;COUNT(DQ$2:DQ11),IF(COUNTIF(CR:CR,-1*(MAX(CR:CR)-DP12+1))=1,"",MAX(CR:CR)-DP12+1),""),"")</f>
        <v/>
      </c>
      <c r="DR12" s="6" t="str">
        <f t="shared" si="58"/>
        <v/>
      </c>
      <c r="DS12" s="6" t="str">
        <f t="shared" si="59"/>
        <v/>
      </c>
      <c r="DT12" s="6" t="str">
        <f t="shared" si="60"/>
        <v/>
      </c>
      <c r="DU12" s="37" t="str">
        <f>IF(DQ12&lt;&gt;"",1/(DS12^2+IF(Additional_model="Fixed effect",0,'Publication Bias Analysis'!L$32)),"")</f>
        <v/>
      </c>
      <c r="DV12" s="54" t="str">
        <f>IF(DQ12&lt;&gt;"",DR12-'Publication Bias Analysis'!I$37,"")</f>
        <v/>
      </c>
      <c r="DX12" s="73">
        <v>11</v>
      </c>
      <c r="DY12" s="6" t="e">
        <f t="shared" si="61"/>
        <v>#N/A</v>
      </c>
      <c r="DZ12" s="54" t="e">
        <f t="shared" si="62"/>
        <v>#N/A</v>
      </c>
      <c r="EB12" s="157"/>
      <c r="EC12" s="6">
        <f>IF(AND(Include_study?="Yes",Sufficient_data="Yes"),Calculations!CO:CO-AVERAGE(Calculations!CO:CO),"")</f>
        <v>-0.16864511522388081</v>
      </c>
      <c r="ED12" s="54">
        <f>IF(AND(Include_study?="Yes",Sufficient_data="Yes"),Calculations!CP12-('Publication Bias Analysis'!P$3+Calculations!CO12*'Publication Bias Analysis'!P$4),"")</f>
        <v>-6.7748056417970908</v>
      </c>
      <c r="EF12" s="157"/>
      <c r="EG12" s="6">
        <f t="shared" si="63"/>
        <v>-7.6448985746252358</v>
      </c>
      <c r="EH12" s="6">
        <f t="shared" si="64"/>
        <v>4.1216978194728394E-2</v>
      </c>
      <c r="EI12" s="10">
        <f t="shared" si="65"/>
        <v>10</v>
      </c>
      <c r="EJ12" s="10">
        <f t="shared" si="66"/>
        <v>6</v>
      </c>
      <c r="EK12" s="10">
        <f>IF(AND(Include_study?="Yes",Sufficient_data="Yes"),COUNTIFS(EI$2:EI11,"&lt;"&amp;EI12,EJ$2:EJ11,"&lt;"&amp;EJ12)+COUNTIFS(EI$2:EI11,"&gt;"&amp;EI12,EJ$2:EJ11,"&gt;"&amp;EJ12)+COUNTIFS(EI13:EI$201,"&lt;"&amp;EI12,EJ13:EJ$201,"&lt;"&amp;EJ12)+COUNTIFS(EI13:EI$201,"&gt;"&amp;EI12,EJ13:EJ$201,"&gt;"&amp;EJ12),"")</f>
        <v>5</v>
      </c>
      <c r="EL12" s="70">
        <f>IF(AND(Include_study?="Yes",Sufficient_data="Yes"),COUNTIFS(EI$2:EI11,"&lt;"&amp;EI12,EJ$2:EJ11,"&gt;"&amp;EJ12)+COUNTIFS(EI$2:EI11,"&gt;"&amp;EI12,EJ$2:EJ11,"&lt;"&amp;EJ12)+COUNTIFS(EI13:EI$201,"&lt;"&amp;EI12,EJ13:EJ$201,"&gt;"&amp;EJ12)+COUNTIFS(EI13:EI$201,"&gt;"&amp;EI12,EJ13:EJ$201,"&lt;"&amp;EJ12),"")</f>
        <v>6</v>
      </c>
      <c r="EN12" s="157"/>
      <c r="EO12" s="7" t="s">
        <v>89</v>
      </c>
      <c r="EP12" s="7"/>
      <c r="ER12"/>
      <c r="ES12" s="157"/>
      <c r="ET12" s="6">
        <f t="shared" si="67"/>
        <v>4.7363858883849899</v>
      </c>
      <c r="EU12" s="54">
        <f t="shared" si="68"/>
        <v>-1.8945543553539961</v>
      </c>
      <c r="EY12" s="2"/>
      <c r="EZ12"/>
      <c r="FA12" s="157"/>
      <c r="FB12" s="10">
        <f>IF('Publication Bias Analysis'!AS:AS&lt;&gt;"",RANK('Publication Bias Analysis'!AS:AS,'Publication Bias Analysis'!AS:AS,1)+COUNTIF('Publication Bias Analysis'!AS$2:AS11,'Publication Bias Analysis'!AS12),"")</f>
        <v>3</v>
      </c>
      <c r="FC12" s="6">
        <f t="shared" si="69"/>
        <v>0.2162162162162162</v>
      </c>
      <c r="FD12" s="43">
        <f>IF(AND(Include_study?="Yes",Sufficient_data="Yes"),'Publication Bias Analysis'!AR12,NA())</f>
        <v>-0.78503604987689179</v>
      </c>
      <c r="FE12" s="43">
        <f>IF(AND(Include_study?="Yes",Sufficient_data="Yes"),'Publication Bias Analysis'!AS12,NA())</f>
        <v>-7.2226820822659485</v>
      </c>
      <c r="FF12" s="6">
        <f>IF(AND(Include_study?="Yes",Sufficient_data="Yes"),Calculations!FD12-AVERAGE('Publication Bias Analysis'!AR:AR),"")</f>
        <v>-0.78503604987689157</v>
      </c>
      <c r="FG12" s="54">
        <f>IF(AND(Include_study?="Yes",Sufficient_data="Yes"),FE:FE-('Publication Bias Analysis'!AV$30+'Publication Bias Analysis'!AV$31*FD:FD),"")</f>
        <v>-2.6521772150252731</v>
      </c>
      <c r="FK12" s="2"/>
      <c r="FL12"/>
      <c r="FM12" s="157"/>
      <c r="FN12" s="6">
        <f t="shared" si="70"/>
        <v>-1.8945543553539961</v>
      </c>
      <c r="FO12" s="6">
        <f t="shared" si="74"/>
        <v>2.9075733386589087E-2</v>
      </c>
      <c r="FP12" s="54">
        <f t="shared" si="75"/>
        <v>-3.5378513569371757</v>
      </c>
    </row>
    <row r="13" spans="1:172" ht="14.25" x14ac:dyDescent="0.2">
      <c r="A13" s="163"/>
      <c r="B13" s="10">
        <f>IF(AND(Sufficient_data="Yes",Include_study?="Yes"),IF(AND(Sort_By=$E$1,Order="Ascending"),IF(Input!Study_name="",COUNTIFS(Input!Study_name,"&lt;&gt;"&amp;"",Include_study?,"Yes",Sufficient_data,"Yes")+1,IF(COUNT(E13)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>12</v>
      </c>
      <c r="C13" s="10">
        <f>IF(B13&lt;&gt;"",IF(B13=0,COUNTIF(B$2:B12,0)+1,COUNTIF(B$2:B12,B13)+COUNTIF(B:B,"&lt;"&amp;B13)+1),"")</f>
        <v>12</v>
      </c>
      <c r="D13" s="10">
        <f t="shared" si="0"/>
        <v>12</v>
      </c>
      <c r="E13" s="6" t="str">
        <f>IF(AND(Sufficient_data="Yes",Include_study?="Yes",Input!Study_name&lt;&gt;""),Input!Study_name,"")</f>
        <v>llll</v>
      </c>
      <c r="F13" s="6">
        <f>IF(AND(Sufficient_data="Yes",Include_study?="Yes"),Input!Effect_size,"")</f>
        <v>-0.5</v>
      </c>
      <c r="G13" s="10">
        <f>IF(AND(Sufficient_data="Yes",Include_study?="Yes",Input!Number_of_observations&lt;&gt;""),Input!Number_of_observations,"")</f>
        <v>100</v>
      </c>
      <c r="H13" s="6">
        <f>IF(AND(Sufficient_data="Yes",Include_study?="Yes"),Input!Standard_error,"")</f>
        <v>0.20158939401417572</v>
      </c>
      <c r="I13" s="43">
        <f t="shared" si="1"/>
        <v>24.607338376742437</v>
      </c>
      <c r="J13" s="6">
        <f t="shared" si="2"/>
        <v>0.74243441187319825</v>
      </c>
      <c r="K13" s="6">
        <f t="shared" si="3"/>
        <v>-0.89999709286296081</v>
      </c>
      <c r="L13" s="6">
        <f t="shared" si="4"/>
        <v>-0.10000290713703924</v>
      </c>
      <c r="M13" s="120">
        <f t="shared" si="5"/>
        <v>8.3590067764994683E-2</v>
      </c>
      <c r="N13" s="54">
        <f t="shared" si="6"/>
        <v>-1.5663463867771732</v>
      </c>
      <c r="O13" s="109"/>
      <c r="P13" s="75">
        <f t="shared" si="7"/>
        <v>-0.5</v>
      </c>
      <c r="Q13" s="6">
        <f>IF(AND(Sufficient_data="Yes",Include_study?="Yes",Input!Number_of_observations&lt;&gt;""),Effect_size-CI_Lower_limit,NA())</f>
        <v>0.39999709286296081</v>
      </c>
      <c r="R13" s="54">
        <f>IF(AND(Sufficient_data="Yes",Include_study?="Yes",Input!Number_of_observations&lt;&gt;""),CI_Upper_limit-Effect_size,NA())</f>
        <v>0.39999709286296076</v>
      </c>
      <c r="W13" s="163"/>
      <c r="X13" s="16">
        <f t="shared" si="8"/>
        <v>13</v>
      </c>
      <c r="Y13" s="6" t="str">
        <f t="shared" si="9"/>
        <v>llll</v>
      </c>
      <c r="Z13" s="6" t="str">
        <f t="shared" si="10"/>
        <v>BB</v>
      </c>
      <c r="AA13" s="6">
        <f>IF(AND(Sufficient_data="Yes",Include_study?="Yes",Subgroup&lt;&gt;""),Input!Effect_size,"")</f>
        <v>-0.5</v>
      </c>
      <c r="AB13" s="6">
        <f t="shared" si="11"/>
        <v>0.20158939401417572</v>
      </c>
      <c r="AC13" s="6">
        <f t="shared" si="12"/>
        <v>24.607338376742437</v>
      </c>
      <c r="AD13" s="6">
        <f t="shared" si="13"/>
        <v>6.0497851621452075</v>
      </c>
      <c r="AE13" s="6">
        <f t="shared" si="14"/>
        <v>-0.89999709286296081</v>
      </c>
      <c r="AF13" s="6">
        <f t="shared" si="15"/>
        <v>-0.10000290713703924</v>
      </c>
      <c r="AG13" s="125">
        <f t="shared" si="16"/>
        <v>0.20459280715568376</v>
      </c>
      <c r="AH13" s="128">
        <f t="shared" si="17"/>
        <v>-0.28626021365363657</v>
      </c>
      <c r="AJ13" s="75">
        <f t="shared" si="18"/>
        <v>-0.5</v>
      </c>
      <c r="AK13" s="37">
        <f t="shared" si="19"/>
        <v>0.39999709286296081</v>
      </c>
      <c r="AL13" s="54">
        <f t="shared" si="20"/>
        <v>0.39999709286296076</v>
      </c>
      <c r="AN13" s="77" t="str">
        <f t="shared" si="21"/>
        <v/>
      </c>
      <c r="AO13" s="6" t="str">
        <f>IF(AND(Sufficient_data="Yes",Include_study?="Yes",Subgroup&lt;&gt;""),IF(COUNTIFS(Input!G$2:G12,"="&amp;"Yes",Input!C$2:C12,"="&amp;"Yes",Input!H$2:H12,"="&amp;Subgroup)&gt;0,"",Subgroup),"")</f>
        <v/>
      </c>
      <c r="AP13" s="16" t="str">
        <f t="shared" si="22"/>
        <v/>
      </c>
      <c r="AQ13" s="10" t="str">
        <f t="shared" si="23"/>
        <v/>
      </c>
      <c r="AR13" s="6" t="str">
        <f t="shared" si="24"/>
        <v/>
      </c>
      <c r="AS13" s="24" t="str">
        <f t="shared" si="25"/>
        <v/>
      </c>
      <c r="AT13" s="12" t="str">
        <f t="shared" si="26"/>
        <v/>
      </c>
      <c r="AU13" s="6" t="str">
        <f t="shared" si="27"/>
        <v/>
      </c>
      <c r="AV13" s="43" t="str">
        <f t="shared" si="28"/>
        <v/>
      </c>
      <c r="AW13" s="6" t="str">
        <f t="shared" si="29"/>
        <v/>
      </c>
      <c r="AX13" s="43" t="str">
        <f t="shared" si="30"/>
        <v/>
      </c>
      <c r="AY13" s="43" t="str">
        <f t="shared" si="31"/>
        <v/>
      </c>
      <c r="AZ13" s="16" t="str">
        <f t="shared" si="32"/>
        <v/>
      </c>
      <c r="BA13" s="131" t="str">
        <f t="shared" si="33"/>
        <v/>
      </c>
      <c r="BB13" s="131" t="str">
        <f t="shared" si="34"/>
        <v/>
      </c>
      <c r="BC13" s="6" t="str">
        <f t="shared" si="35"/>
        <v/>
      </c>
      <c r="BD13" s="6" t="str">
        <f t="shared" si="36"/>
        <v/>
      </c>
      <c r="BE13" s="131" t="str">
        <f t="shared" si="37"/>
        <v/>
      </c>
      <c r="BF13" s="131" t="str">
        <f t="shared" si="38"/>
        <v/>
      </c>
      <c r="BG13" s="6" t="str">
        <f t="shared" si="39"/>
        <v/>
      </c>
      <c r="BH13" s="6" t="str">
        <f t="shared" si="40"/>
        <v/>
      </c>
      <c r="BI13" s="6" t="str">
        <f t="shared" si="41"/>
        <v/>
      </c>
      <c r="BJ13" s="6" t="e">
        <f t="shared" si="42"/>
        <v>#N/A</v>
      </c>
      <c r="BK13" s="12" t="str">
        <f t="shared" si="76"/>
        <v/>
      </c>
      <c r="BL13" s="6" t="str">
        <f t="shared" si="43"/>
        <v/>
      </c>
      <c r="BM13" s="6" t="str">
        <f t="shared" si="71"/>
        <v/>
      </c>
      <c r="BN13" s="37" t="str">
        <f t="shared" si="44"/>
        <v/>
      </c>
      <c r="BO13" s="54" t="str">
        <f t="shared" si="72"/>
        <v/>
      </c>
      <c r="BQ13" s="14" t="s">
        <v>26</v>
      </c>
      <c r="BR13" s="43">
        <f>MAX(0,(BR10-(Subgroup_k-1))/(SUM(AC:AC)-(SUMPRODUCT(AC:AC,AC:AC)/SUM(AC:AC))))</f>
        <v>1.3062820421215051</v>
      </c>
      <c r="BT13" s="164"/>
      <c r="BU13" s="6">
        <f t="shared" si="45"/>
        <v>18</v>
      </c>
      <c r="BV13" s="6">
        <f t="shared" si="46"/>
        <v>-0.5</v>
      </c>
      <c r="BW13" s="6">
        <f t="shared" si="47"/>
        <v>-1.6520646311851481</v>
      </c>
      <c r="BX13" s="6">
        <f>IF(AND(Sufficient_data="Yes",Include_study?="Yes",Moderator&lt;&gt;""),'Moderator Analysis'!F:F-CG$3,"")</f>
        <v>0.49265639629538427</v>
      </c>
      <c r="BY13" s="54">
        <f>IF(AND(Sufficient_data="Yes",Include_study?="Yes",Moderator&lt;&gt;""),Weightf*(Effect_size-CG$5-CG$4*'Moderator Analysis'!F:F)^2,"")</f>
        <v>68.555100628855541</v>
      </c>
      <c r="CA13" s="75">
        <f>IF(AND(Sufficient_data="Yes",Include_study?="Yes",Moderator&lt;&gt;""),1/('Publication Bias Analysis'!F13^2+CG$7),"")</f>
        <v>0.67273383074073934</v>
      </c>
      <c r="CB13" s="6">
        <f>IF(AND(Sufficient_data="Yes",Include_study?="Yes",CA13&lt;&gt;""),Effect_size-'Moderator Analysis'!J$37,"")</f>
        <v>-1.6520646311851481</v>
      </c>
      <c r="CC13" s="6">
        <f t="shared" si="48"/>
        <v>0.98597811427466908</v>
      </c>
      <c r="CD13" s="54">
        <f>IF(AND(Sufficient_data="Yes",Include_study?="Yes",CA13&lt;&gt;""),CA:CA*(Effect_size-'Moderator Analysis'!J$29-'Moderator Analysis'!J$30*Moderator)^2,"")</f>
        <v>1.8742106422390015</v>
      </c>
      <c r="CE13" s="27"/>
      <c r="CF13" s="6">
        <f>IF(CG3&lt;&gt;"",MAX('Moderator Analysis'!F:F)*1.1,"")</f>
        <v>24.200000000000003</v>
      </c>
      <c r="CG13" s="6">
        <f>IF(CG3&lt;&gt;"",'Moderator Analysis'!J$29+'Moderator Analysis'!J$30*CF13,"")</f>
        <v>1.3837592630692654</v>
      </c>
      <c r="CH13"/>
      <c r="CI13" s="164"/>
      <c r="CJ13" s="166"/>
      <c r="CK13" s="6">
        <f t="shared" si="49"/>
        <v>24.607338376742437</v>
      </c>
      <c r="CL13" s="37">
        <f t="shared" si="50"/>
        <v>24.607338376742437</v>
      </c>
      <c r="CM13" s="37">
        <f>IF(AND(Include_study?="Yes",Sufficient_data="Yes"),1/(Standard_error^2+IF(Additional_model="Fixed effect",0,'Publication Bias Analysis'!L$32)),"")</f>
        <v>24.607338376742437</v>
      </c>
      <c r="CN13" s="37">
        <f>IF(AND(Include_study?="Yes",Sufficient_data="Yes"),'Publication Bias Analysis'!E:E-'Publication Bias Analysis'!I$29,"")</f>
        <v>-1.6520646311851481</v>
      </c>
      <c r="CO13" s="37">
        <f t="shared" si="51"/>
        <v>4.960578431669278</v>
      </c>
      <c r="CP13" s="37">
        <f t="shared" si="52"/>
        <v>-2.480289215834639</v>
      </c>
      <c r="CQ13" s="104">
        <f t="shared" si="53"/>
        <v>-11</v>
      </c>
      <c r="CR13" s="104">
        <f>IF(AND(Include_study?="Yes",Sufficient_data="Yes"),CQ:CQ+IF(DC:DC&lt;0,-1,1)*COUNTIF(CQ$2:CQ12,CQ:CQ),"")</f>
        <v>-11</v>
      </c>
      <c r="CS13" s="104">
        <f>IF(AND(Include_study?="Yes",Sufficient_data="Yes"),RANK(DG:DG,DG:DG,1)*IF(DF:DF&lt;0,-1,1)+IF(DF:DF&lt;0,-1,1)*COUNTIF(CQ$2:CQ12,CQ:CQ),"")</f>
        <v>-11</v>
      </c>
      <c r="CT13" s="104">
        <f>IF(AND(Include_study?="Yes",Sufficient_data="Yes"),RANK(DJ:DJ,DJ:DJ,1)*IF(DI:DI&lt;0,-1,1)+IF(DI:DI&lt;0,-1,1)*COUNTIF(CQ$2:CQ12,CQ:CQ),"")</f>
        <v>-11</v>
      </c>
      <c r="CU13" s="6">
        <f>IF(AND(Include_study?="Yes",Sufficient_data="Yes"),'Publication Bias Analysis'!E:E,NA())</f>
        <v>-0.5</v>
      </c>
      <c r="CV13" s="54">
        <f>IF(AND(Include_study?="Yes",Sufficient_data="Yes"),'Publication Bias Analysis'!F:F,NA())</f>
        <v>0.20158939401417572</v>
      </c>
      <c r="CX13" s="159" t="s">
        <v>156</v>
      </c>
      <c r="CY13" s="159"/>
      <c r="CZ13" s="6">
        <f>MAX(Standard_error)*1.1</f>
        <v>0.29434406861199203</v>
      </c>
      <c r="DA13"/>
      <c r="DB13" s="157"/>
      <c r="DC13" s="6">
        <f>IF(AND(Include_study?="Yes",Sufficient_data="Yes"),IF('Publication Bias Analysis'!L$38="Left",'Publication Bias Analysis'!E:E-'Publication Bias Analysis'!I$29,'Publication Bias Analysis'!I$29-'Publication Bias Analysis'!E:E),"")</f>
        <v>-1.6520646311851481</v>
      </c>
      <c r="DD13" s="6">
        <f t="shared" si="54"/>
        <v>1.6520646311851481</v>
      </c>
      <c r="DE13" s="54">
        <f>IF(AND(Include_study?="Yes",Sufficient_data="Yes"),1/('Publication Bias Analysis'!F:F^2+IF(Additional_model="Fixed effect",0,$DN$6)),"")</f>
        <v>24.607338376742437</v>
      </c>
      <c r="DF13" s="6">
        <f>IF(AND(Include_study?="Yes",Sufficient_data="Yes"),IF('Publication Bias Analysis'!L$38="Left",'Publication Bias Analysis'!E:E-DN$3,DN$3-'Publication Bias Analysis'!E:E),"")</f>
        <v>-1.6520646311851481</v>
      </c>
      <c r="DG13" s="6">
        <f t="shared" si="55"/>
        <v>1.6520646311851481</v>
      </c>
      <c r="DH13" s="54">
        <f>IF(AND(DF13&lt;&gt;"",CR13&lt;=MAX(CR:CR)-DN$7),1/('Publication Bias Analysis'!F:F^2+IF(Additional_model="Fixed effect",0,$DN$13)),"")</f>
        <v>24.607338376742437</v>
      </c>
      <c r="DI13" s="6">
        <f>IF(AND(Include_study?="Yes",Sufficient_data="Yes"),IF('Publication Bias Analysis'!L$38="Left",'Publication Bias Analysis'!E:E-DN$10,DN$10-'Publication Bias Analysis'!E:E),"")</f>
        <v>-1.6520646311851481</v>
      </c>
      <c r="DJ13" s="6">
        <f t="shared" si="56"/>
        <v>1.6520646311851481</v>
      </c>
      <c r="DK13" s="54">
        <f t="shared" si="57"/>
        <v>24.607338376742437</v>
      </c>
      <c r="DM13" s="14" t="s">
        <v>26</v>
      </c>
      <c r="DN13" s="6">
        <f>MAX(0,(DN12-(k_-DN14))/((SUMIF(CS:CS,"&lt;="&amp;(MAX(CS:CS)-DN14),Calculations!CK:CK))-((SUMPRODUCT(--(CS:CS&lt;=(MAX(CS:CS)-DN14)),Calculations!CK:CK,Calculations!CK:CK))/(SUMIF(CS:CS,"&lt;="&amp;(MAX(CS:CS)-DN14),Calculations!CK:CK)))))</f>
        <v>1.3025685551846473</v>
      </c>
      <c r="DP13" s="73">
        <v>12</v>
      </c>
      <c r="DQ13" s="10" t="str">
        <f>IF(Trim_and_fill="On",IF(DN$21&gt;COUNT(DQ$2:DQ12),IF(COUNTIF(CR:CR,-1*(MAX(CR:CR)-DP13+1))=1,"",MAX(CR:CR)-DP13+1),""),"")</f>
        <v/>
      </c>
      <c r="DR13" s="6" t="str">
        <f t="shared" si="58"/>
        <v/>
      </c>
      <c r="DS13" s="6" t="str">
        <f t="shared" si="59"/>
        <v/>
      </c>
      <c r="DT13" s="6" t="str">
        <f t="shared" si="60"/>
        <v/>
      </c>
      <c r="DU13" s="37" t="str">
        <f>IF(DQ13&lt;&gt;"",1/(DS13^2+IF(Additional_model="Fixed effect",0,'Publication Bias Analysis'!L$32)),"")</f>
        <v/>
      </c>
      <c r="DV13" s="54" t="str">
        <f>IF(DQ13&lt;&gt;"",DR13-'Publication Bias Analysis'!I$37,"")</f>
        <v/>
      </c>
      <c r="DX13" s="73">
        <v>12</v>
      </c>
      <c r="DY13" s="6" t="e">
        <f t="shared" si="61"/>
        <v>#N/A</v>
      </c>
      <c r="DZ13" s="54" t="e">
        <f t="shared" si="62"/>
        <v>#N/A</v>
      </c>
      <c r="EB13" s="157"/>
      <c r="EC13" s="6">
        <f>IF(AND(Include_study?="Yes",Sufficient_data="Yes"),Calculations!CO:CO-AVERAGE(Calculations!CO:CO),"")</f>
        <v>5.5547428060407356E-2</v>
      </c>
      <c r="ED13" s="54">
        <f>IF(AND(Include_study?="Yes",Sufficient_data="Yes"),Calculations!CP13-('Publication Bias Analysis'!P$3+Calculations!CO13*'Publication Bias Analysis'!P$4),"")</f>
        <v>-8.021737923355392</v>
      </c>
      <c r="EF13" s="157"/>
      <c r="EG13" s="6">
        <f t="shared" si="63"/>
        <v>-8.5565012756170109</v>
      </c>
      <c r="EH13" s="6">
        <f t="shared" si="64"/>
        <v>3.7278774611054492E-2</v>
      </c>
      <c r="EI13" s="10">
        <f t="shared" si="65"/>
        <v>12</v>
      </c>
      <c r="EJ13" s="10">
        <f t="shared" si="66"/>
        <v>10</v>
      </c>
      <c r="EK13" s="10">
        <f>IF(AND(Include_study?="Yes",Sufficient_data="Yes"),COUNTIFS(EI$2:EI12,"&lt;"&amp;EI13,EJ$2:EJ12,"&lt;"&amp;EJ13)+COUNTIFS(EI$2:EI12,"&gt;"&amp;EI13,EJ$2:EJ12,"&gt;"&amp;EJ13)+COUNTIFS(EI14:EI$201,"&lt;"&amp;EI13,EJ14:EJ$201,"&lt;"&amp;EJ13)+COUNTIFS(EI14:EI$201,"&gt;"&amp;EI13,EJ14:EJ$201,"&gt;"&amp;EJ13),"")</f>
        <v>9</v>
      </c>
      <c r="EL13" s="70">
        <f>IF(AND(Include_study?="Yes",Sufficient_data="Yes"),COUNTIFS(EI$2:EI12,"&lt;"&amp;EI13,EJ$2:EJ12,"&gt;"&amp;EJ13)+COUNTIFS(EI$2:EI12,"&gt;"&amp;EI13,EJ$2:EJ12,"&lt;"&amp;EJ13)+COUNTIFS(EI14:EI$201,"&lt;"&amp;EI13,EJ14:EJ$201,"&gt;"&amp;EJ13)+COUNTIFS(EI14:EI$201,"&gt;"&amp;EI13,EJ14:EJ$201,"&lt;"&amp;EJ13),"")</f>
        <v>2</v>
      </c>
      <c r="EN13" s="157"/>
      <c r="EO13" s="14" t="s">
        <v>90</v>
      </c>
      <c r="EP13" s="6">
        <f>MAX(MAX(Standardized_residual),ABS(MIN(Standardized_residual)))</f>
        <v>8.1125426956828033</v>
      </c>
      <c r="ER13"/>
      <c r="ES13" s="157"/>
      <c r="ET13" s="6">
        <f t="shared" si="67"/>
        <v>4.960578431669278</v>
      </c>
      <c r="EU13" s="54">
        <f t="shared" si="68"/>
        <v>-2.480289215834639</v>
      </c>
      <c r="EY13" s="2"/>
      <c r="EZ13"/>
      <c r="FA13" s="157"/>
      <c r="FB13" s="10">
        <f>IF('Publication Bias Analysis'!AS:AS&lt;&gt;"",RANK('Publication Bias Analysis'!AS:AS,'Publication Bias Analysis'!AS:AS,1)+COUNTIF('Publication Bias Analysis'!AS$2:AS12,'Publication Bias Analysis'!AS13),"")</f>
        <v>1</v>
      </c>
      <c r="FC13" s="6">
        <f t="shared" si="69"/>
        <v>5.4054054054054057E-2</v>
      </c>
      <c r="FD13" s="43">
        <f>IF(AND(Include_study?="Yes",Sufficient_data="Yes"),'Publication Bias Analysis'!AR13,NA())</f>
        <v>-1.6067550689692427</v>
      </c>
      <c r="FE13" s="43">
        <f>IF(AND(Include_study?="Yes",Sufficient_data="Yes"),'Publication Bias Analysis'!AS13,NA())</f>
        <v>-8.1125426956828033</v>
      </c>
      <c r="FF13" s="6">
        <f>IF(AND(Include_study?="Yes",Sufficient_data="Yes"),Calculations!FD13-AVERAGE('Publication Bias Analysis'!AR:AR),"")</f>
        <v>-1.6067550689692425</v>
      </c>
      <c r="FG13" s="54">
        <f>IF(AND(Include_study?="Yes",Sufficient_data="Yes"),FE:FE-('Publication Bias Analysis'!AV$30+'Publication Bias Analysis'!AV$31*FD:FD),"")</f>
        <v>1.4416457770052169</v>
      </c>
      <c r="FK13" s="2"/>
      <c r="FL13"/>
      <c r="FM13" s="157"/>
      <c r="FN13" s="6">
        <f t="shared" si="70"/>
        <v>-2.480289215834639</v>
      </c>
      <c r="FO13" s="6">
        <f t="shared" si="74"/>
        <v>6.5637927328789925E-3</v>
      </c>
      <c r="FP13" s="54">
        <f t="shared" si="75"/>
        <v>-5.0261866825966823</v>
      </c>
    </row>
    <row r="14" spans="1:172" x14ac:dyDescent="0.2">
      <c r="A14" s="163"/>
      <c r="B14" s="10" t="str">
        <f>IF(AND(Sufficient_data="Yes",Include_study?="Yes"),IF(AND(Sort_By=$E$1,Order="Ascending"),IF(Input!Study_name="",COUNTIFS(Input!Study_name,"&lt;&gt;"&amp;"",Include_study?,"Yes",Sufficient_data,"Yes")+1,IF(COUNT(E14)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" s="10" t="str">
        <f>IF(B14&lt;&gt;"",IF(B14=0,COUNTIF(B$2:B13,0)+1,COUNTIF(B$2:B13,B14)+COUNTIF(B:B,"&lt;"&amp;B14)+1),"")</f>
        <v/>
      </c>
      <c r="D14" s="10" t="str">
        <f t="shared" si="0"/>
        <v/>
      </c>
      <c r="E14" s="6" t="str">
        <f>IF(AND(Sufficient_data="Yes",Include_study?="Yes",Input!Study_name&lt;&gt;""),Input!Study_name,"")</f>
        <v/>
      </c>
      <c r="F14" s="6" t="str">
        <f>IF(AND(Sufficient_data="Yes",Include_study?="Yes"),Input!Effect_size,"")</f>
        <v/>
      </c>
      <c r="G14" s="10" t="str">
        <f>IF(AND(Sufficient_data="Yes",Include_study?="Yes",Input!Number_of_observations&lt;&gt;""),Input!Number_of_observations,"")</f>
        <v/>
      </c>
      <c r="H14" s="6" t="str">
        <f>IF(AND(Sufficient_data="Yes",Include_study?="Yes"),Input!Standard_error,"")</f>
        <v/>
      </c>
      <c r="I14" s="43" t="str">
        <f t="shared" si="1"/>
        <v/>
      </c>
      <c r="J14" s="6" t="str">
        <f t="shared" si="2"/>
        <v/>
      </c>
      <c r="K14" s="6" t="str">
        <f t="shared" si="3"/>
        <v/>
      </c>
      <c r="L14" s="6" t="str">
        <f t="shared" si="4"/>
        <v/>
      </c>
      <c r="M14" s="120" t="str">
        <f t="shared" si="5"/>
        <v/>
      </c>
      <c r="N14" s="54" t="str">
        <f t="shared" si="6"/>
        <v/>
      </c>
      <c r="O14" s="109"/>
      <c r="P14" s="75" t="e">
        <f t="shared" si="7"/>
        <v>#N/A</v>
      </c>
      <c r="Q14" s="6" t="e">
        <f>IF(AND(Sufficient_data="Yes",Include_study?="Yes",Input!Number_of_observations&lt;&gt;""),Effect_size-CI_Lower_limit,NA())</f>
        <v>#N/A</v>
      </c>
      <c r="R14" s="54" t="e">
        <f>IF(AND(Sufficient_data="Yes",Include_study?="Yes",Input!Number_of_observations&lt;&gt;""),CI_Upper_limit-Effect_size,NA())</f>
        <v>#N/A</v>
      </c>
      <c r="W14" s="163"/>
      <c r="X14" s="16" t="str">
        <f t="shared" si="8"/>
        <v/>
      </c>
      <c r="Y14" s="6" t="str">
        <f t="shared" si="9"/>
        <v/>
      </c>
      <c r="Z14" s="6" t="str">
        <f t="shared" si="10"/>
        <v/>
      </c>
      <c r="AA14" s="6" t="str">
        <f>IF(AND(Sufficient_data="Yes",Include_study?="Yes",Subgroup&lt;&gt;""),Input!Effect_size,"")</f>
        <v/>
      </c>
      <c r="AB14" s="6" t="str">
        <f t="shared" si="11"/>
        <v/>
      </c>
      <c r="AC14" s="6" t="str">
        <f t="shared" si="12"/>
        <v/>
      </c>
      <c r="AD14" s="6" t="str">
        <f t="shared" si="13"/>
        <v/>
      </c>
      <c r="AE14" s="6" t="str">
        <f t="shared" si="14"/>
        <v/>
      </c>
      <c r="AF14" s="6" t="str">
        <f t="shared" si="15"/>
        <v/>
      </c>
      <c r="AG14" s="125" t="str">
        <f t="shared" si="16"/>
        <v/>
      </c>
      <c r="AH14" s="128" t="str">
        <f t="shared" si="17"/>
        <v/>
      </c>
      <c r="AJ14" s="75" t="e">
        <f t="shared" si="18"/>
        <v>#N/A</v>
      </c>
      <c r="AK14" s="37" t="e">
        <f t="shared" si="19"/>
        <v>#N/A</v>
      </c>
      <c r="AL14" s="54" t="e">
        <f t="shared" si="20"/>
        <v>#N/A</v>
      </c>
      <c r="AN14" s="77" t="str">
        <f t="shared" si="21"/>
        <v/>
      </c>
      <c r="AO14" s="6" t="str">
        <f>IF(AND(Sufficient_data="Yes",Include_study?="Yes",Subgroup&lt;&gt;""),IF(COUNTIFS(Input!G$2:G13,"="&amp;"Yes",Input!C$2:C13,"="&amp;"Yes",Input!H$2:H13,"="&amp;Subgroup)&gt;0,"",Subgroup),"")</f>
        <v/>
      </c>
      <c r="AP14" s="16" t="str">
        <f t="shared" si="22"/>
        <v/>
      </c>
      <c r="AQ14" s="10" t="str">
        <f t="shared" si="23"/>
        <v/>
      </c>
      <c r="AR14" s="6" t="str">
        <f t="shared" si="24"/>
        <v/>
      </c>
      <c r="AS14" s="24" t="str">
        <f t="shared" si="25"/>
        <v/>
      </c>
      <c r="AT14" s="12" t="str">
        <f t="shared" si="26"/>
        <v/>
      </c>
      <c r="AU14" s="6" t="str">
        <f t="shared" si="27"/>
        <v/>
      </c>
      <c r="AV14" s="43" t="str">
        <f t="shared" si="28"/>
        <v/>
      </c>
      <c r="AW14" s="6" t="str">
        <f t="shared" si="29"/>
        <v/>
      </c>
      <c r="AX14" s="43" t="str">
        <f t="shared" si="30"/>
        <v/>
      </c>
      <c r="AY14" s="43" t="str">
        <f t="shared" si="31"/>
        <v/>
      </c>
      <c r="AZ14" s="16" t="str">
        <f t="shared" si="32"/>
        <v/>
      </c>
      <c r="BA14" s="131" t="str">
        <f t="shared" si="33"/>
        <v/>
      </c>
      <c r="BB14" s="131" t="str">
        <f t="shared" si="34"/>
        <v/>
      </c>
      <c r="BC14" s="6" t="str">
        <f t="shared" si="35"/>
        <v/>
      </c>
      <c r="BD14" s="6" t="str">
        <f t="shared" si="36"/>
        <v/>
      </c>
      <c r="BE14" s="131" t="str">
        <f t="shared" si="37"/>
        <v/>
      </c>
      <c r="BF14" s="131" t="str">
        <f t="shared" si="38"/>
        <v/>
      </c>
      <c r="BG14" s="6" t="str">
        <f t="shared" si="39"/>
        <v/>
      </c>
      <c r="BH14" s="6" t="str">
        <f t="shared" si="40"/>
        <v/>
      </c>
      <c r="BI14" s="6" t="str">
        <f t="shared" si="41"/>
        <v/>
      </c>
      <c r="BJ14" s="6" t="e">
        <f t="shared" si="42"/>
        <v>#N/A</v>
      </c>
      <c r="BK14" s="12" t="str">
        <f t="shared" si="76"/>
        <v/>
      </c>
      <c r="BL14" s="6" t="str">
        <f t="shared" si="43"/>
        <v/>
      </c>
      <c r="BM14" s="6" t="str">
        <f t="shared" si="71"/>
        <v/>
      </c>
      <c r="BN14" s="37" t="str">
        <f t="shared" si="44"/>
        <v/>
      </c>
      <c r="BO14" s="54" t="str">
        <f t="shared" si="72"/>
        <v/>
      </c>
      <c r="BQ14" s="14" t="s">
        <v>5</v>
      </c>
      <c r="BR14" s="6">
        <f>SQRT(BR13)</f>
        <v>1.1429269627239989</v>
      </c>
      <c r="BT14" s="164"/>
      <c r="BU14" s="6" t="e">
        <f t="shared" si="45"/>
        <v>#N/A</v>
      </c>
      <c r="BV14" s="6" t="e">
        <f t="shared" si="46"/>
        <v>#N/A</v>
      </c>
      <c r="BW14" s="6" t="str">
        <f t="shared" si="47"/>
        <v/>
      </c>
      <c r="BX14" s="6" t="str">
        <f>IF(AND(Sufficient_data="Yes",Include_study?="Yes",Moderator&lt;&gt;""),'Moderator Analysis'!F:F-CG$3,"")</f>
        <v/>
      </c>
      <c r="BY14" s="54" t="str">
        <f>IF(AND(Sufficient_data="Yes",Include_study?="Yes",Moderator&lt;&gt;""),Weightf*(Effect_size-CG$5-CG$4*'Moderator Analysis'!F:F)^2,"")</f>
        <v/>
      </c>
      <c r="CA14" s="75" t="str">
        <f>IF(AND(Sufficient_data="Yes",Include_study?="Yes",Moderator&lt;&gt;""),1/('Publication Bias Analysis'!F14^2+CG$7),"")</f>
        <v/>
      </c>
      <c r="CB14" s="6" t="str">
        <f>IF(AND(Sufficient_data="Yes",Include_study?="Yes",CA14&lt;&gt;""),Effect_size-'Moderator Analysis'!J$37,"")</f>
        <v/>
      </c>
      <c r="CC14" s="6" t="str">
        <f t="shared" si="48"/>
        <v/>
      </c>
      <c r="CD14" s="54" t="str">
        <f>IF(AND(Sufficient_data="Yes",Include_study?="Yes",CA14&lt;&gt;""),CA:CA*(Effect_size-'Moderator Analysis'!J$29-'Moderator Analysis'!J$30*Moderator)^2,"")</f>
        <v/>
      </c>
      <c r="CE14" s="27"/>
      <c r="CG14" s="2"/>
      <c r="CH14"/>
      <c r="CI14" s="164"/>
      <c r="CJ14" s="166"/>
      <c r="CK14" s="6" t="str">
        <f t="shared" si="49"/>
        <v/>
      </c>
      <c r="CL14" s="37" t="str">
        <f t="shared" si="50"/>
        <v/>
      </c>
      <c r="CM14" s="37" t="str">
        <f>IF(AND(Include_study?="Yes",Sufficient_data="Yes"),1/(Standard_error^2+IF(Additional_model="Fixed effect",0,'Publication Bias Analysis'!L$32)),"")</f>
        <v/>
      </c>
      <c r="CN14" s="37" t="str">
        <f>IF(AND(Include_study?="Yes",Sufficient_data="Yes"),'Publication Bias Analysis'!E:E-'Publication Bias Analysis'!I$29,"")</f>
        <v/>
      </c>
      <c r="CO14" s="37" t="str">
        <f t="shared" si="51"/>
        <v/>
      </c>
      <c r="CP14" s="37" t="str">
        <f t="shared" si="52"/>
        <v/>
      </c>
      <c r="CQ14" s="104" t="str">
        <f t="shared" si="53"/>
        <v/>
      </c>
      <c r="CR14" s="104" t="str">
        <f>IF(AND(Include_study?="Yes",Sufficient_data="Yes"),CQ:CQ+IF(DC:DC&lt;0,-1,1)*COUNTIF(CQ$2:CQ13,CQ:CQ),"")</f>
        <v/>
      </c>
      <c r="CS14" s="104" t="str">
        <f>IF(AND(Include_study?="Yes",Sufficient_data="Yes"),RANK(DG:DG,DG:DG,1)*IF(DF:DF&lt;0,-1,1)+IF(DF:DF&lt;0,-1,1)*COUNTIF(CQ$2:CQ13,CQ:CQ),"")</f>
        <v/>
      </c>
      <c r="CT14" s="104" t="str">
        <f>IF(AND(Include_study?="Yes",Sufficient_data="Yes"),RANK(DJ:DJ,DJ:DJ,1)*IF(DI:DI&lt;0,-1,1)+IF(DI:DI&lt;0,-1,1)*COUNTIF(CQ$2:CQ13,CQ:CQ),"")</f>
        <v/>
      </c>
      <c r="CU14" s="6" t="e">
        <f>IF(AND(Include_study?="Yes",Sufficient_data="Yes"),'Publication Bias Analysis'!E:E,NA())</f>
        <v>#N/A</v>
      </c>
      <c r="CV14" s="54" t="e">
        <f>IF(AND(Include_study?="Yes",Sufficient_data="Yes"),'Publication Bias Analysis'!F:F,NA())</f>
        <v>#N/A</v>
      </c>
      <c r="CX14" s="33"/>
      <c r="CY14" s="33"/>
      <c r="CZ14" s="33"/>
      <c r="DA14"/>
      <c r="DB14" s="157"/>
      <c r="DC1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" s="6" t="str">
        <f t="shared" si="54"/>
        <v/>
      </c>
      <c r="DE14" s="54" t="str">
        <f>IF(AND(Include_study?="Yes",Sufficient_data="Yes"),1/('Publication Bias Analysis'!F:F^2+IF(Additional_model="Fixed effect",0,$DN$6)),"")</f>
        <v/>
      </c>
      <c r="DF14" s="6" t="str">
        <f>IF(AND(Include_study?="Yes",Sufficient_data="Yes"),IF('Publication Bias Analysis'!L$38="Left",'Publication Bias Analysis'!E:E-DN$3,DN$3-'Publication Bias Analysis'!E:E),"")</f>
        <v/>
      </c>
      <c r="DG14" s="6" t="str">
        <f t="shared" si="55"/>
        <v/>
      </c>
      <c r="DH14" s="54" t="str">
        <f>IF(AND(DF14&lt;&gt;"",CR14&lt;=MAX(CR:CR)-DN$7),1/('Publication Bias Analysis'!F:F^2+IF(Additional_model="Fixed effect",0,$DN$13)),"")</f>
        <v/>
      </c>
      <c r="DI14" s="6" t="str">
        <f>IF(AND(Include_study?="Yes",Sufficient_data="Yes"),IF('Publication Bias Analysis'!L$38="Left",'Publication Bias Analysis'!E:E-DN$10,DN$10-'Publication Bias Analysis'!E:E),"")</f>
        <v/>
      </c>
      <c r="DJ14" s="6" t="str">
        <f t="shared" si="56"/>
        <v/>
      </c>
      <c r="DK14" s="54" t="str">
        <f t="shared" si="57"/>
        <v/>
      </c>
      <c r="DM14" s="55" t="s">
        <v>137</v>
      </c>
      <c r="DN14" s="56">
        <f>IF('Publication Bias Analysis'!L37="Leftmost Run/Rightmost Run",MAX(COUNTIF(CS:CS,"&gt;"&amp;ABS(MIN(CS:CS)))-1,0),ROUND(MAX(0,((4*SUMIF(DF:DF,"&gt;"&amp;0,CS:CS)-(k_)*(k_+1))/(2*(k_)-1))),0))</f>
        <v>0</v>
      </c>
      <c r="DP14" s="73">
        <v>13</v>
      </c>
      <c r="DQ14" s="10" t="str">
        <f>IF(Trim_and_fill="On",IF(DN$21&gt;COUNT(DQ$2:DQ13),IF(COUNTIF(CR:CR,-1*(MAX(CR:CR)-DP14+1))=1,"",MAX(CR:CR)-DP14+1),""),"")</f>
        <v/>
      </c>
      <c r="DR14" s="6" t="str">
        <f t="shared" si="58"/>
        <v/>
      </c>
      <c r="DS14" s="6" t="str">
        <f t="shared" si="59"/>
        <v/>
      </c>
      <c r="DT14" s="6" t="str">
        <f t="shared" si="60"/>
        <v/>
      </c>
      <c r="DU14" s="37" t="str">
        <f>IF(DQ14&lt;&gt;"",1/(DS14^2+IF(Additional_model="Fixed effect",0,'Publication Bias Analysis'!L$32)),"")</f>
        <v/>
      </c>
      <c r="DV14" s="54" t="str">
        <f>IF(DQ14&lt;&gt;"",DR14-'Publication Bias Analysis'!I$37,"")</f>
        <v/>
      </c>
      <c r="DX14" s="73">
        <v>13</v>
      </c>
      <c r="DY14" s="6" t="e">
        <f t="shared" si="61"/>
        <v>#N/A</v>
      </c>
      <c r="DZ14" s="54" t="e">
        <f t="shared" si="62"/>
        <v>#N/A</v>
      </c>
      <c r="EB14" s="157"/>
      <c r="EC14" s="6" t="str">
        <f>IF(AND(Include_study?="Yes",Sufficient_data="Yes"),Calculations!CO:CO-AVERAGE(Calculations!CO:CO),"")</f>
        <v/>
      </c>
      <c r="ED14" s="54" t="str">
        <f>IF(AND(Include_study?="Yes",Sufficient_data="Yes"),Calculations!CP14-('Publication Bias Analysis'!P$3+Calculations!CO14*'Publication Bias Analysis'!P$4),"")</f>
        <v/>
      </c>
      <c r="EF14" s="157"/>
      <c r="EG14" s="6" t="str">
        <f t="shared" si="63"/>
        <v/>
      </c>
      <c r="EH14" s="6" t="str">
        <f t="shared" si="64"/>
        <v/>
      </c>
      <c r="EI14" s="10" t="str">
        <f t="shared" si="65"/>
        <v/>
      </c>
      <c r="EJ14" s="10" t="str">
        <f t="shared" si="66"/>
        <v/>
      </c>
      <c r="EK14" s="10" t="str">
        <f>IF(AND(Include_study?="Yes",Sufficient_data="Yes"),COUNTIFS(EI$2:EI13,"&lt;"&amp;EI14,EJ$2:EJ13,"&lt;"&amp;EJ14)+COUNTIFS(EI$2:EI13,"&gt;"&amp;EI14,EJ$2:EJ13,"&gt;"&amp;EJ14)+COUNTIFS(EI15:EI$201,"&lt;"&amp;EI14,EJ15:EJ$201,"&lt;"&amp;EJ14)+COUNTIFS(EI15:EI$201,"&gt;"&amp;EI14,EJ15:EJ$201,"&gt;"&amp;EJ14),"")</f>
        <v/>
      </c>
      <c r="EL14" s="70" t="str">
        <f>IF(AND(Include_study?="Yes",Sufficient_data="Yes"),COUNTIFS(EI$2:EI13,"&lt;"&amp;EI14,EJ$2:EJ13,"&gt;"&amp;EJ14)+COUNTIFS(EI$2:EI13,"&gt;"&amp;EI14,EJ$2:EJ13,"&lt;"&amp;EJ14)+COUNTIFS(EI15:EI$201,"&lt;"&amp;EI14,EJ15:EJ$201,"&gt;"&amp;EJ14)+COUNTIFS(EI15:EI$201,"&gt;"&amp;EI14,EJ15:EJ$201,"&lt;"&amp;EJ14),"")</f>
        <v/>
      </c>
      <c r="EN14" s="157"/>
      <c r="EO14" s="14" t="s">
        <v>89</v>
      </c>
      <c r="EP14" s="6">
        <f>ROUND(EP13/4,1)</f>
        <v>2</v>
      </c>
      <c r="ER14"/>
      <c r="ES14" s="157"/>
      <c r="ET14" s="6" t="e">
        <f t="shared" si="67"/>
        <v>#N/A</v>
      </c>
      <c r="EU14" s="54" t="e">
        <f t="shared" si="68"/>
        <v>#N/A</v>
      </c>
      <c r="EY14" s="2"/>
      <c r="EZ14"/>
      <c r="FA14" s="157"/>
      <c r="FB14" s="10" t="str">
        <f>IF('Publication Bias Analysis'!AS:AS&lt;&gt;"",RANK('Publication Bias Analysis'!AS:AS,'Publication Bias Analysis'!AS:AS,1)+COUNTIF('Publication Bias Analysis'!AS$2:AS13,'Publication Bias Analysis'!AS14),"")</f>
        <v/>
      </c>
      <c r="FC14" s="6" t="str">
        <f t="shared" si="69"/>
        <v/>
      </c>
      <c r="FD14" s="43" t="e">
        <f>IF(AND(Include_study?="Yes",Sufficient_data="Yes"),'Publication Bias Analysis'!AR14,NA())</f>
        <v>#N/A</v>
      </c>
      <c r="FE14" s="43" t="e">
        <f>IF(AND(Include_study?="Yes",Sufficient_data="Yes"),'Publication Bias Analysis'!AS14,NA())</f>
        <v>#N/A</v>
      </c>
      <c r="FF14" s="6" t="str">
        <f>IF(AND(Include_study?="Yes",Sufficient_data="Yes"),Calculations!FD14-AVERAGE('Publication Bias Analysis'!AR:AR),"")</f>
        <v/>
      </c>
      <c r="FG14" s="54" t="str">
        <f>IF(AND(Include_study?="Yes",Sufficient_data="Yes"),FE:FE-('Publication Bias Analysis'!AV$30+'Publication Bias Analysis'!AV$31*FD:FD),"")</f>
        <v/>
      </c>
      <c r="FK14" s="2"/>
      <c r="FL14"/>
      <c r="FM14" s="157"/>
      <c r="FN14" s="6" t="str">
        <f t="shared" si="70"/>
        <v/>
      </c>
      <c r="FO14" s="6" t="str">
        <f t="shared" si="74"/>
        <v/>
      </c>
      <c r="FP14" s="54" t="str">
        <f t="shared" si="75"/>
        <v/>
      </c>
    </row>
    <row r="15" spans="1:172" ht="14.25" customHeight="1" x14ac:dyDescent="0.2">
      <c r="A15" s="163"/>
      <c r="B15" s="10" t="str">
        <f>IF(AND(Sufficient_data="Yes",Include_study?="Yes"),IF(AND(Sort_By=$E$1,Order="Ascending"),IF(Input!Study_name="",COUNTIFS(Input!Study_name,"&lt;&gt;"&amp;"",Include_study?,"Yes",Sufficient_data,"Yes")+1,IF(COUNT(E15)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" s="10" t="str">
        <f>IF(B15&lt;&gt;"",IF(B15=0,COUNTIF(B$2:B14,0)+1,COUNTIF(B$2:B14,B15)+COUNTIF(B:B,"&lt;"&amp;B15)+1),"")</f>
        <v/>
      </c>
      <c r="D15" s="10" t="str">
        <f t="shared" si="0"/>
        <v/>
      </c>
      <c r="E15" s="6" t="str">
        <f>IF(AND(Sufficient_data="Yes",Include_study?="Yes",Input!Study_name&lt;&gt;""),Input!Study_name,"")</f>
        <v/>
      </c>
      <c r="F15" s="6" t="str">
        <f>IF(AND(Sufficient_data="Yes",Include_study?="Yes"),Input!Effect_size,"")</f>
        <v/>
      </c>
      <c r="G15" s="10" t="str">
        <f>IF(AND(Sufficient_data="Yes",Include_study?="Yes",Input!Number_of_observations&lt;&gt;""),Input!Number_of_observations,"")</f>
        <v/>
      </c>
      <c r="H15" s="6" t="str">
        <f>IF(AND(Sufficient_data="Yes",Include_study?="Yes"),Input!Standard_error,"")</f>
        <v/>
      </c>
      <c r="I15" s="43" t="str">
        <f t="shared" si="1"/>
        <v/>
      </c>
      <c r="J15" s="6" t="str">
        <f t="shared" si="2"/>
        <v/>
      </c>
      <c r="K15" s="6" t="str">
        <f t="shared" si="3"/>
        <v/>
      </c>
      <c r="L15" s="6" t="str">
        <f t="shared" si="4"/>
        <v/>
      </c>
      <c r="M15" s="120" t="str">
        <f t="shared" si="5"/>
        <v/>
      </c>
      <c r="N15" s="54" t="str">
        <f t="shared" si="6"/>
        <v/>
      </c>
      <c r="O15" s="109"/>
      <c r="P15" s="75" t="e">
        <f t="shared" si="7"/>
        <v>#N/A</v>
      </c>
      <c r="Q15" s="6" t="e">
        <f>IF(AND(Sufficient_data="Yes",Include_study?="Yes",Input!Number_of_observations&lt;&gt;""),Effect_size-CI_Lower_limit,NA())</f>
        <v>#N/A</v>
      </c>
      <c r="R15" s="54" t="e">
        <f>IF(AND(Sufficient_data="Yes",Include_study?="Yes",Input!Number_of_observations&lt;&gt;""),CI_Upper_limit-Effect_size,NA())</f>
        <v>#N/A</v>
      </c>
      <c r="W15" s="163"/>
      <c r="X15" s="16" t="str">
        <f t="shared" si="8"/>
        <v/>
      </c>
      <c r="Y15" s="6" t="str">
        <f t="shared" si="9"/>
        <v/>
      </c>
      <c r="Z15" s="6" t="str">
        <f t="shared" si="10"/>
        <v/>
      </c>
      <c r="AA15" s="6" t="str">
        <f>IF(AND(Sufficient_data="Yes",Include_study?="Yes",Subgroup&lt;&gt;""),Input!Effect_size,"")</f>
        <v/>
      </c>
      <c r="AB15" s="6" t="str">
        <f t="shared" si="11"/>
        <v/>
      </c>
      <c r="AC15" s="6" t="str">
        <f t="shared" si="12"/>
        <v/>
      </c>
      <c r="AD15" s="6" t="str">
        <f t="shared" si="13"/>
        <v/>
      </c>
      <c r="AE15" s="6" t="str">
        <f t="shared" si="14"/>
        <v/>
      </c>
      <c r="AF15" s="6" t="str">
        <f t="shared" si="15"/>
        <v/>
      </c>
      <c r="AG15" s="125" t="str">
        <f t="shared" si="16"/>
        <v/>
      </c>
      <c r="AH15" s="128" t="str">
        <f t="shared" si="17"/>
        <v/>
      </c>
      <c r="AJ15" s="75" t="e">
        <f t="shared" si="18"/>
        <v>#N/A</v>
      </c>
      <c r="AK15" s="37" t="e">
        <f t="shared" si="19"/>
        <v>#N/A</v>
      </c>
      <c r="AL15" s="54" t="e">
        <f t="shared" si="20"/>
        <v>#N/A</v>
      </c>
      <c r="AN15" s="77" t="str">
        <f t="shared" si="21"/>
        <v/>
      </c>
      <c r="AO15" s="6" t="str">
        <f>IF(AND(Sufficient_data="Yes",Include_study?="Yes",Subgroup&lt;&gt;""),IF(COUNTIFS(Input!G$2:G14,"="&amp;"Yes",Input!C$2:C14,"="&amp;"Yes",Input!H$2:H14,"="&amp;Subgroup)&gt;0,"",Subgroup),"")</f>
        <v/>
      </c>
      <c r="AP15" s="16" t="str">
        <f t="shared" si="22"/>
        <v/>
      </c>
      <c r="AQ15" s="10" t="str">
        <f t="shared" si="23"/>
        <v/>
      </c>
      <c r="AR15" s="6" t="str">
        <f t="shared" si="24"/>
        <v/>
      </c>
      <c r="AS15" s="24" t="str">
        <f t="shared" si="25"/>
        <v/>
      </c>
      <c r="AT15" s="12" t="str">
        <f t="shared" si="26"/>
        <v/>
      </c>
      <c r="AU15" s="6" t="str">
        <f t="shared" si="27"/>
        <v/>
      </c>
      <c r="AV15" s="43" t="str">
        <f t="shared" si="28"/>
        <v/>
      </c>
      <c r="AW15" s="6" t="str">
        <f t="shared" si="29"/>
        <v/>
      </c>
      <c r="AX15" s="43" t="str">
        <f t="shared" si="30"/>
        <v/>
      </c>
      <c r="AY15" s="43" t="str">
        <f t="shared" si="31"/>
        <v/>
      </c>
      <c r="AZ15" s="16" t="str">
        <f t="shared" si="32"/>
        <v/>
      </c>
      <c r="BA15" s="131" t="str">
        <f t="shared" si="33"/>
        <v/>
      </c>
      <c r="BB15" s="131" t="str">
        <f t="shared" si="34"/>
        <v/>
      </c>
      <c r="BC15" s="6" t="str">
        <f t="shared" si="35"/>
        <v/>
      </c>
      <c r="BD15" s="6" t="str">
        <f t="shared" si="36"/>
        <v/>
      </c>
      <c r="BE15" s="131" t="str">
        <f t="shared" si="37"/>
        <v/>
      </c>
      <c r="BF15" s="131" t="str">
        <f t="shared" si="38"/>
        <v/>
      </c>
      <c r="BG15" s="6" t="str">
        <f t="shared" si="39"/>
        <v/>
      </c>
      <c r="BH15" s="6" t="str">
        <f t="shared" si="40"/>
        <v/>
      </c>
      <c r="BI15" s="6" t="str">
        <f t="shared" si="41"/>
        <v/>
      </c>
      <c r="BJ15" s="6" t="e">
        <f t="shared" si="42"/>
        <v>#N/A</v>
      </c>
      <c r="BK15" s="12" t="str">
        <f t="shared" si="76"/>
        <v/>
      </c>
      <c r="BL15" s="6" t="str">
        <f t="shared" si="43"/>
        <v/>
      </c>
      <c r="BM15" s="6" t="str">
        <f t="shared" si="71"/>
        <v/>
      </c>
      <c r="BN15" s="37" t="str">
        <f t="shared" si="44"/>
        <v/>
      </c>
      <c r="BO15" s="54" t="str">
        <f t="shared" si="72"/>
        <v/>
      </c>
      <c r="BT15" s="164"/>
      <c r="BU15" s="6" t="e">
        <f t="shared" si="45"/>
        <v>#N/A</v>
      </c>
      <c r="BV15" s="6" t="e">
        <f t="shared" si="46"/>
        <v>#N/A</v>
      </c>
      <c r="BW15" s="6" t="str">
        <f t="shared" si="47"/>
        <v/>
      </c>
      <c r="BX15" s="6" t="str">
        <f>IF(AND(Sufficient_data="Yes",Include_study?="Yes",Moderator&lt;&gt;""),'Moderator Analysis'!F:F-CG$3,"")</f>
        <v/>
      </c>
      <c r="BY15" s="54" t="str">
        <f>IF(AND(Sufficient_data="Yes",Include_study?="Yes",Moderator&lt;&gt;""),Weightf*(Effect_size-CG$5-CG$4*'Moderator Analysis'!F:F)^2,"")</f>
        <v/>
      </c>
      <c r="CA15" s="75" t="str">
        <f>IF(AND(Sufficient_data="Yes",Include_study?="Yes",Moderator&lt;&gt;""),1/('Publication Bias Analysis'!F15^2+CG$7),"")</f>
        <v/>
      </c>
      <c r="CB15" s="6" t="str">
        <f>IF(AND(Sufficient_data="Yes",Include_study?="Yes",CA15&lt;&gt;""),Effect_size-'Moderator Analysis'!J$37,"")</f>
        <v/>
      </c>
      <c r="CC15" s="6" t="str">
        <f t="shared" si="48"/>
        <v/>
      </c>
      <c r="CD15" s="54" t="str">
        <f>IF(AND(Sufficient_data="Yes",Include_study?="Yes",CA15&lt;&gt;""),CA:CA*(Effect_size-'Moderator Analysis'!J$29-'Moderator Analysis'!J$30*Moderator)^2,"")</f>
        <v/>
      </c>
      <c r="CE15" s="27"/>
      <c r="CG15" s="2"/>
      <c r="CH15"/>
      <c r="CI15" s="164"/>
      <c r="CJ15" s="166"/>
      <c r="CK15" s="6" t="str">
        <f t="shared" si="49"/>
        <v/>
      </c>
      <c r="CL15" s="37" t="str">
        <f t="shared" si="50"/>
        <v/>
      </c>
      <c r="CM15" s="37" t="str">
        <f>IF(AND(Include_study?="Yes",Sufficient_data="Yes"),1/(Standard_error^2+IF(Additional_model="Fixed effect",0,'Publication Bias Analysis'!L$32)),"")</f>
        <v/>
      </c>
      <c r="CN15" s="37" t="str">
        <f>IF(AND(Include_study?="Yes",Sufficient_data="Yes"),'Publication Bias Analysis'!E:E-'Publication Bias Analysis'!I$29,"")</f>
        <v/>
      </c>
      <c r="CO15" s="37" t="str">
        <f t="shared" si="51"/>
        <v/>
      </c>
      <c r="CP15" s="37" t="str">
        <f t="shared" si="52"/>
        <v/>
      </c>
      <c r="CQ15" s="104" t="str">
        <f t="shared" si="53"/>
        <v/>
      </c>
      <c r="CR15" s="104" t="str">
        <f>IF(AND(Include_study?="Yes",Sufficient_data="Yes"),CQ:CQ+IF(DC:DC&lt;0,-1,1)*COUNTIF(CQ$2:CQ14,CQ:CQ),"")</f>
        <v/>
      </c>
      <c r="CS15" s="104" t="str">
        <f>IF(AND(Include_study?="Yes",Sufficient_data="Yes"),RANK(DG:DG,DG:DG,1)*IF(DF:DF&lt;0,-1,1)+IF(DF:DF&lt;0,-1,1)*COUNTIF(CQ$2:CQ14,CQ:CQ),"")</f>
        <v/>
      </c>
      <c r="CT15" s="104" t="str">
        <f>IF(AND(Include_study?="Yes",Sufficient_data="Yes"),RANK(DJ:DJ,DJ:DJ,1)*IF(DI:DI&lt;0,-1,1)+IF(DI:DI&lt;0,-1,1)*COUNTIF(CQ$2:CQ14,CQ:CQ),"")</f>
        <v/>
      </c>
      <c r="CU15" s="6" t="e">
        <f>IF(AND(Include_study?="Yes",Sufficient_data="Yes"),'Publication Bias Analysis'!E:E,NA())</f>
        <v>#N/A</v>
      </c>
      <c r="CV15" s="54" t="e">
        <f>IF(AND(Include_study?="Yes",Sufficient_data="Yes"),'Publication Bias Analysis'!F:F,NA())</f>
        <v>#N/A</v>
      </c>
      <c r="CX15" s="140" t="s">
        <v>140</v>
      </c>
      <c r="CY15" s="140"/>
      <c r="CZ15" s="140"/>
      <c r="DA15"/>
      <c r="DB15" s="157"/>
      <c r="DC1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" s="6" t="str">
        <f t="shared" si="54"/>
        <v/>
      </c>
      <c r="DE15" s="54" t="str">
        <f>IF(AND(Include_study?="Yes",Sufficient_data="Yes"),1/('Publication Bias Analysis'!F:F^2+IF(Additional_model="Fixed effect",0,$DN$6)),"")</f>
        <v/>
      </c>
      <c r="DF15" s="6" t="str">
        <f>IF(AND(Include_study?="Yes",Sufficient_data="Yes"),IF('Publication Bias Analysis'!L$38="Left",'Publication Bias Analysis'!E:E-DN$3,DN$3-'Publication Bias Analysis'!E:E),"")</f>
        <v/>
      </c>
      <c r="DG15" s="6" t="str">
        <f t="shared" si="55"/>
        <v/>
      </c>
      <c r="DH15" s="54" t="str">
        <f>IF(AND(DF15&lt;&gt;"",CR15&lt;=MAX(CR:CR)-DN$7),1/('Publication Bias Analysis'!F:F^2+IF(Additional_model="Fixed effect",0,$DN$13)),"")</f>
        <v/>
      </c>
      <c r="DI15" s="6" t="str">
        <f>IF(AND(Include_study?="Yes",Sufficient_data="Yes"),IF('Publication Bias Analysis'!L$38="Left",'Publication Bias Analysis'!E:E-DN$10,DN$10-'Publication Bias Analysis'!E:E),"")</f>
        <v/>
      </c>
      <c r="DJ15" s="6" t="str">
        <f t="shared" si="56"/>
        <v/>
      </c>
      <c r="DK15" s="54" t="str">
        <f t="shared" si="57"/>
        <v/>
      </c>
      <c r="DP15" s="73">
        <v>14</v>
      </c>
      <c r="DQ15" s="10" t="str">
        <f>IF(Trim_and_fill="On",IF(DN$21&gt;COUNT(DQ$2:DQ14),IF(COUNTIF(CR:CR,-1*(MAX(CR:CR)-DP15+1))=1,"",MAX(CR:CR)-DP15+1),""),"")</f>
        <v/>
      </c>
      <c r="DR15" s="6" t="str">
        <f t="shared" si="58"/>
        <v/>
      </c>
      <c r="DS15" s="6" t="str">
        <f t="shared" si="59"/>
        <v/>
      </c>
      <c r="DT15" s="6" t="str">
        <f t="shared" si="60"/>
        <v/>
      </c>
      <c r="DU15" s="37" t="str">
        <f>IF(DQ15&lt;&gt;"",1/(DS15^2+IF(Additional_model="Fixed effect",0,'Publication Bias Analysis'!L$32)),"")</f>
        <v/>
      </c>
      <c r="DV15" s="54" t="str">
        <f>IF(DQ15&lt;&gt;"",DR15-'Publication Bias Analysis'!I$37,"")</f>
        <v/>
      </c>
      <c r="DX15" s="73">
        <v>14</v>
      </c>
      <c r="DY15" s="6" t="e">
        <f t="shared" si="61"/>
        <v>#N/A</v>
      </c>
      <c r="DZ15" s="54" t="e">
        <f t="shared" si="62"/>
        <v>#N/A</v>
      </c>
      <c r="EB15" s="157"/>
      <c r="EC15" s="6" t="str">
        <f>IF(AND(Include_study?="Yes",Sufficient_data="Yes"),Calculations!CO:CO-AVERAGE(Calculations!CO:CO),"")</f>
        <v/>
      </c>
      <c r="ED15" s="54" t="str">
        <f>IF(AND(Include_study?="Yes",Sufficient_data="Yes"),Calculations!CP15-('Publication Bias Analysis'!P$3+Calculations!CO15*'Publication Bias Analysis'!P$4),"")</f>
        <v/>
      </c>
      <c r="EF15" s="157"/>
      <c r="EG15" s="6" t="str">
        <f t="shared" si="63"/>
        <v/>
      </c>
      <c r="EH15" s="6" t="str">
        <f t="shared" si="64"/>
        <v/>
      </c>
      <c r="EI15" s="10" t="str">
        <f t="shared" si="65"/>
        <v/>
      </c>
      <c r="EJ15" s="10" t="str">
        <f t="shared" si="66"/>
        <v/>
      </c>
      <c r="EK15" s="10" t="str">
        <f>IF(AND(Include_study?="Yes",Sufficient_data="Yes"),COUNTIFS(EI$2:EI14,"&lt;"&amp;EI15,EJ$2:EJ14,"&lt;"&amp;EJ15)+COUNTIFS(EI$2:EI14,"&gt;"&amp;EI15,EJ$2:EJ14,"&gt;"&amp;EJ15)+COUNTIFS(EI16:EI$201,"&lt;"&amp;EI15,EJ16:EJ$201,"&lt;"&amp;EJ15)+COUNTIFS(EI16:EI$201,"&gt;"&amp;EI15,EJ16:EJ$201,"&gt;"&amp;EJ15),"")</f>
        <v/>
      </c>
      <c r="EL15" s="70" t="str">
        <f>IF(AND(Include_study?="Yes",Sufficient_data="Yes"),COUNTIFS(EI$2:EI14,"&lt;"&amp;EI15,EJ$2:EJ14,"&gt;"&amp;EJ15)+COUNTIFS(EI$2:EI14,"&gt;"&amp;EI15,EJ$2:EJ14,"&lt;"&amp;EJ15)+COUNTIFS(EI16:EI$201,"&lt;"&amp;EI15,EJ16:EJ$201,"&gt;"&amp;EJ15)+COUNTIFS(EI16:EI$201,"&gt;"&amp;EI15,EJ16:EJ$201,"&lt;"&amp;EJ15),"")</f>
        <v/>
      </c>
      <c r="EN15" s="157"/>
      <c r="ER15"/>
      <c r="ES15" s="157"/>
      <c r="ET15" s="6" t="e">
        <f t="shared" si="67"/>
        <v>#N/A</v>
      </c>
      <c r="EU15" s="54" t="e">
        <f t="shared" si="68"/>
        <v>#N/A</v>
      </c>
      <c r="EY15" s="2"/>
      <c r="EZ15"/>
      <c r="FA15" s="157"/>
      <c r="FB15" s="10" t="str">
        <f>IF('Publication Bias Analysis'!AS:AS&lt;&gt;"",RANK('Publication Bias Analysis'!AS:AS,'Publication Bias Analysis'!AS:AS,1)+COUNTIF('Publication Bias Analysis'!AS$2:AS14,'Publication Bias Analysis'!AS15),"")</f>
        <v/>
      </c>
      <c r="FC15" s="6" t="str">
        <f t="shared" si="69"/>
        <v/>
      </c>
      <c r="FD15" s="43" t="e">
        <f>IF(AND(Include_study?="Yes",Sufficient_data="Yes"),'Publication Bias Analysis'!AR15,NA())</f>
        <v>#N/A</v>
      </c>
      <c r="FE15" s="43" t="e">
        <f>IF(AND(Include_study?="Yes",Sufficient_data="Yes"),'Publication Bias Analysis'!AS15,NA())</f>
        <v>#N/A</v>
      </c>
      <c r="FF15" s="6" t="str">
        <f>IF(AND(Include_study?="Yes",Sufficient_data="Yes"),Calculations!FD15-AVERAGE('Publication Bias Analysis'!AR:AR),"")</f>
        <v/>
      </c>
      <c r="FG15" s="54" t="str">
        <f>IF(AND(Include_study?="Yes",Sufficient_data="Yes"),FE:FE-('Publication Bias Analysis'!AV$30+'Publication Bias Analysis'!AV$31*FD:FD),"")</f>
        <v/>
      </c>
      <c r="FK15" s="2"/>
      <c r="FL15"/>
      <c r="FM15" s="157"/>
      <c r="FN15" s="6" t="str">
        <f t="shared" si="70"/>
        <v/>
      </c>
      <c r="FO15" s="6" t="str">
        <f t="shared" si="74"/>
        <v/>
      </c>
      <c r="FP15" s="54" t="str">
        <f t="shared" si="75"/>
        <v/>
      </c>
    </row>
    <row r="16" spans="1:172" x14ac:dyDescent="0.2">
      <c r="A16" s="163"/>
      <c r="B16" s="10" t="str">
        <f>IF(AND(Sufficient_data="Yes",Include_study?="Yes"),IF(AND(Sort_By=$E$1,Order="Ascending"),IF(Input!Study_name="",COUNTIFS(Input!Study_name,"&lt;&gt;"&amp;"",Include_study?,"Yes",Sufficient_data,"Yes")+1,IF(COUNT(E16)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" s="10" t="str">
        <f>IF(B16&lt;&gt;"",IF(B16=0,COUNTIF(B$2:B15,0)+1,COUNTIF(B$2:B15,B16)+COUNTIF(B:B,"&lt;"&amp;B16)+1),"")</f>
        <v/>
      </c>
      <c r="D16" s="10" t="str">
        <f t="shared" si="0"/>
        <v/>
      </c>
      <c r="E16" s="6" t="str">
        <f>IF(AND(Sufficient_data="Yes",Include_study?="Yes",Input!Study_name&lt;&gt;""),Input!Study_name,"")</f>
        <v/>
      </c>
      <c r="F16" s="6" t="str">
        <f>IF(AND(Sufficient_data="Yes",Include_study?="Yes"),Input!Effect_size,"")</f>
        <v/>
      </c>
      <c r="G16" s="10" t="str">
        <f>IF(AND(Sufficient_data="Yes",Include_study?="Yes",Input!Number_of_observations&lt;&gt;""),Input!Number_of_observations,"")</f>
        <v/>
      </c>
      <c r="H16" s="6" t="str">
        <f>IF(AND(Sufficient_data="Yes",Include_study?="Yes"),Input!Standard_error,"")</f>
        <v/>
      </c>
      <c r="I16" s="43" t="str">
        <f t="shared" si="1"/>
        <v/>
      </c>
      <c r="J16" s="6" t="str">
        <f t="shared" si="2"/>
        <v/>
      </c>
      <c r="K16" s="6" t="str">
        <f t="shared" si="3"/>
        <v/>
      </c>
      <c r="L16" s="6" t="str">
        <f t="shared" si="4"/>
        <v/>
      </c>
      <c r="M16" s="120" t="str">
        <f t="shared" si="5"/>
        <v/>
      </c>
      <c r="N16" s="54" t="str">
        <f t="shared" si="6"/>
        <v/>
      </c>
      <c r="O16" s="109"/>
      <c r="P16" s="75" t="e">
        <f t="shared" si="7"/>
        <v>#N/A</v>
      </c>
      <c r="Q16" s="6" t="e">
        <f>IF(AND(Sufficient_data="Yes",Include_study?="Yes",Input!Number_of_observations&lt;&gt;""),Effect_size-CI_Lower_limit,NA())</f>
        <v>#N/A</v>
      </c>
      <c r="R16" s="54" t="e">
        <f>IF(AND(Sufficient_data="Yes",Include_study?="Yes",Input!Number_of_observations&lt;&gt;""),CI_Upper_limit-Effect_size,NA())</f>
        <v>#N/A</v>
      </c>
      <c r="W16" s="163"/>
      <c r="X16" s="16" t="str">
        <f t="shared" si="8"/>
        <v/>
      </c>
      <c r="Y16" s="6" t="str">
        <f t="shared" si="9"/>
        <v/>
      </c>
      <c r="Z16" s="6" t="str">
        <f t="shared" si="10"/>
        <v/>
      </c>
      <c r="AA16" s="6" t="str">
        <f>IF(AND(Sufficient_data="Yes",Include_study?="Yes",Subgroup&lt;&gt;""),Input!Effect_size,"")</f>
        <v/>
      </c>
      <c r="AB16" s="6" t="str">
        <f t="shared" si="11"/>
        <v/>
      </c>
      <c r="AC16" s="6" t="str">
        <f t="shared" si="12"/>
        <v/>
      </c>
      <c r="AD16" s="6" t="str">
        <f t="shared" si="13"/>
        <v/>
      </c>
      <c r="AE16" s="6" t="str">
        <f t="shared" si="14"/>
        <v/>
      </c>
      <c r="AF16" s="6" t="str">
        <f t="shared" si="15"/>
        <v/>
      </c>
      <c r="AG16" s="125" t="str">
        <f t="shared" si="16"/>
        <v/>
      </c>
      <c r="AH16" s="128" t="str">
        <f t="shared" si="17"/>
        <v/>
      </c>
      <c r="AJ16" s="75" t="e">
        <f t="shared" si="18"/>
        <v>#N/A</v>
      </c>
      <c r="AK16" s="37" t="e">
        <f t="shared" si="19"/>
        <v>#N/A</v>
      </c>
      <c r="AL16" s="54" t="e">
        <f t="shared" si="20"/>
        <v>#N/A</v>
      </c>
      <c r="AN16" s="77" t="str">
        <f t="shared" si="21"/>
        <v/>
      </c>
      <c r="AO16" s="6" t="str">
        <f>IF(AND(Sufficient_data="Yes",Include_study?="Yes",Subgroup&lt;&gt;""),IF(COUNTIFS(Input!G$2:G15,"="&amp;"Yes",Input!C$2:C15,"="&amp;"Yes",Input!H$2:H15,"="&amp;Subgroup)&gt;0,"",Subgroup),"")</f>
        <v/>
      </c>
      <c r="AP16" s="16" t="str">
        <f t="shared" si="22"/>
        <v/>
      </c>
      <c r="AQ16" s="10" t="str">
        <f t="shared" si="23"/>
        <v/>
      </c>
      <c r="AR16" s="6" t="str">
        <f t="shared" si="24"/>
        <v/>
      </c>
      <c r="AS16" s="24" t="str">
        <f t="shared" si="25"/>
        <v/>
      </c>
      <c r="AT16" s="12" t="str">
        <f t="shared" si="26"/>
        <v/>
      </c>
      <c r="AU16" s="6" t="str">
        <f t="shared" si="27"/>
        <v/>
      </c>
      <c r="AV16" s="43" t="str">
        <f t="shared" si="28"/>
        <v/>
      </c>
      <c r="AW16" s="6" t="str">
        <f t="shared" si="29"/>
        <v/>
      </c>
      <c r="AX16" s="6" t="str">
        <f t="shared" si="30"/>
        <v/>
      </c>
      <c r="AY16" s="43" t="str">
        <f t="shared" si="31"/>
        <v/>
      </c>
      <c r="AZ16" s="16" t="str">
        <f t="shared" si="32"/>
        <v/>
      </c>
      <c r="BA16" s="131" t="str">
        <f t="shared" si="33"/>
        <v/>
      </c>
      <c r="BB16" s="131" t="str">
        <f t="shared" si="34"/>
        <v/>
      </c>
      <c r="BC16" s="6" t="str">
        <f t="shared" si="35"/>
        <v/>
      </c>
      <c r="BD16" s="6" t="str">
        <f t="shared" si="36"/>
        <v/>
      </c>
      <c r="BE16" s="131" t="str">
        <f t="shared" si="37"/>
        <v/>
      </c>
      <c r="BF16" s="131" t="str">
        <f t="shared" si="38"/>
        <v/>
      </c>
      <c r="BG16" s="6" t="str">
        <f t="shared" si="39"/>
        <v/>
      </c>
      <c r="BH16" s="6" t="str">
        <f t="shared" si="40"/>
        <v/>
      </c>
      <c r="BI16" s="6" t="str">
        <f t="shared" si="41"/>
        <v/>
      </c>
      <c r="BJ16" s="6" t="e">
        <f t="shared" si="42"/>
        <v>#N/A</v>
      </c>
      <c r="BK16" s="12" t="str">
        <f t="shared" si="76"/>
        <v/>
      </c>
      <c r="BL16" s="6" t="str">
        <f t="shared" si="43"/>
        <v/>
      </c>
      <c r="BM16" s="6" t="str">
        <f t="shared" si="71"/>
        <v/>
      </c>
      <c r="BN16" s="37" t="str">
        <f t="shared" si="44"/>
        <v/>
      </c>
      <c r="BO16" s="54" t="str">
        <f t="shared" si="72"/>
        <v/>
      </c>
      <c r="BQ16" s="140" t="s">
        <v>77</v>
      </c>
      <c r="BR16" s="140"/>
      <c r="BT16" s="164"/>
      <c r="BU16" s="6" t="e">
        <f t="shared" si="45"/>
        <v>#N/A</v>
      </c>
      <c r="BV16" s="6" t="e">
        <f t="shared" si="46"/>
        <v>#N/A</v>
      </c>
      <c r="BW16" s="6" t="str">
        <f t="shared" si="47"/>
        <v/>
      </c>
      <c r="BX16" s="6" t="str">
        <f>IF(AND(Sufficient_data="Yes",Include_study?="Yes",Moderator&lt;&gt;""),'Moderator Analysis'!F:F-CG$3,"")</f>
        <v/>
      </c>
      <c r="BY16" s="54" t="str">
        <f>IF(AND(Sufficient_data="Yes",Include_study?="Yes",Moderator&lt;&gt;""),Weightf*(Effect_size-CG$5-CG$4*'Moderator Analysis'!F:F)^2,"")</f>
        <v/>
      </c>
      <c r="CA16" s="75" t="str">
        <f>IF(AND(Sufficient_data="Yes",Include_study?="Yes",Moderator&lt;&gt;""),1/('Publication Bias Analysis'!F16^2+CG$7),"")</f>
        <v/>
      </c>
      <c r="CB16" s="6" t="str">
        <f>IF(AND(Sufficient_data="Yes",Include_study?="Yes",CA16&lt;&gt;""),Effect_size-'Moderator Analysis'!J$37,"")</f>
        <v/>
      </c>
      <c r="CC16" s="6" t="str">
        <f t="shared" si="48"/>
        <v/>
      </c>
      <c r="CD16" s="54" t="str">
        <f>IF(AND(Sufficient_data="Yes",Include_study?="Yes",CA16&lt;&gt;""),CA:CA*(Effect_size-'Moderator Analysis'!J$29-'Moderator Analysis'!J$30*Moderator)^2,"")</f>
        <v/>
      </c>
      <c r="CE16" s="27"/>
      <c r="CG16" s="2"/>
      <c r="CH16"/>
      <c r="CI16" s="164"/>
      <c r="CJ16" s="166"/>
      <c r="CK16" s="6" t="str">
        <f t="shared" si="49"/>
        <v/>
      </c>
      <c r="CL16" s="37" t="str">
        <f t="shared" si="50"/>
        <v/>
      </c>
      <c r="CM16" s="37" t="str">
        <f>IF(AND(Include_study?="Yes",Sufficient_data="Yes"),1/(Standard_error^2+IF(Additional_model="Fixed effect",0,'Publication Bias Analysis'!L$32)),"")</f>
        <v/>
      </c>
      <c r="CN16" s="37" t="str">
        <f>IF(AND(Include_study?="Yes",Sufficient_data="Yes"),'Publication Bias Analysis'!E:E-'Publication Bias Analysis'!I$29,"")</f>
        <v/>
      </c>
      <c r="CO16" s="37" t="str">
        <f t="shared" si="51"/>
        <v/>
      </c>
      <c r="CP16" s="37" t="str">
        <f t="shared" si="52"/>
        <v/>
      </c>
      <c r="CQ16" s="104" t="str">
        <f t="shared" si="53"/>
        <v/>
      </c>
      <c r="CR16" s="104" t="str">
        <f>IF(AND(Include_study?="Yes",Sufficient_data="Yes"),CQ:CQ+IF(DC:DC&lt;0,-1,1)*COUNTIF(CQ$2:CQ15,CQ:CQ),"")</f>
        <v/>
      </c>
      <c r="CS16" s="104" t="str">
        <f>IF(AND(Include_study?="Yes",Sufficient_data="Yes"),RANK(DG:DG,DG:DG,1)*IF(DF:DF&lt;0,-1,1)+IF(DF:DF&lt;0,-1,1)*COUNTIF(CQ$2:CQ15,CQ:CQ),"")</f>
        <v/>
      </c>
      <c r="CT16" s="104" t="str">
        <f>IF(AND(Include_study?="Yes",Sufficient_data="Yes"),RANK(DJ:DJ,DJ:DJ,1)*IF(DI:DI&lt;0,-1,1)+IF(DI:DI&lt;0,-1,1)*COUNTIF(CQ$2:CQ15,CQ:CQ),"")</f>
        <v/>
      </c>
      <c r="CU16" s="6" t="e">
        <f>IF(AND(Include_study?="Yes",Sufficient_data="Yes"),'Publication Bias Analysis'!E:E,NA())</f>
        <v>#N/A</v>
      </c>
      <c r="CV16" s="54" t="e">
        <f>IF(AND(Include_study?="Yes",Sufficient_data="Yes"),'Publication Bias Analysis'!F:F,NA())</f>
        <v>#N/A</v>
      </c>
      <c r="CX16" s="159" t="s">
        <v>172</v>
      </c>
      <c r="CY16" s="159"/>
      <c r="CZ16" s="6">
        <f>IF(Trim_and_fill="On",'Publication Bias Analysis'!I37-'Publication Bias Analysis'!I39,NA())</f>
        <v>0.12757190173620181</v>
      </c>
      <c r="DA16"/>
      <c r="DB16" s="157"/>
      <c r="DC1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" s="6" t="str">
        <f t="shared" si="54"/>
        <v/>
      </c>
      <c r="DE16" s="54" t="str">
        <f>IF(AND(Include_study?="Yes",Sufficient_data="Yes"),1/('Publication Bias Analysis'!F:F^2+IF(Additional_model="Fixed effect",0,$DN$6)),"")</f>
        <v/>
      </c>
      <c r="DF16" s="6" t="str">
        <f>IF(AND(Include_study?="Yes",Sufficient_data="Yes"),IF('Publication Bias Analysis'!L$38="Left",'Publication Bias Analysis'!E:E-DN$3,DN$3-'Publication Bias Analysis'!E:E),"")</f>
        <v/>
      </c>
      <c r="DG16" s="6" t="str">
        <f t="shared" si="55"/>
        <v/>
      </c>
      <c r="DH16" s="54" t="str">
        <f>IF(AND(DF16&lt;&gt;"",CR16&lt;=MAX(CR:CR)-DN$7),1/('Publication Bias Analysis'!F:F^2+IF(Additional_model="Fixed effect",0,$DN$13)),"")</f>
        <v/>
      </c>
      <c r="DI16" s="6" t="str">
        <f>IF(AND(Include_study?="Yes",Sufficient_data="Yes"),IF('Publication Bias Analysis'!L$38="Left",'Publication Bias Analysis'!E:E-DN$10,DN$10-'Publication Bias Analysis'!E:E),"")</f>
        <v/>
      </c>
      <c r="DJ16" s="6" t="str">
        <f t="shared" si="56"/>
        <v/>
      </c>
      <c r="DK16" s="54" t="str">
        <f t="shared" si="57"/>
        <v/>
      </c>
      <c r="DM16" s="140" t="s">
        <v>139</v>
      </c>
      <c r="DN16" s="140"/>
      <c r="DP16" s="73">
        <v>15</v>
      </c>
      <c r="DQ16" s="10" t="str">
        <f>IF(Trim_and_fill="On",IF(DN$21&gt;COUNT(DQ$2:DQ15),IF(COUNTIF(CR:CR,-1*(MAX(CR:CR)-DP16+1))=1,"",MAX(CR:CR)-DP16+1),""),"")</f>
        <v/>
      </c>
      <c r="DR16" s="6" t="str">
        <f t="shared" si="58"/>
        <v/>
      </c>
      <c r="DS16" s="6" t="str">
        <f t="shared" si="59"/>
        <v/>
      </c>
      <c r="DT16" s="6" t="str">
        <f t="shared" si="60"/>
        <v/>
      </c>
      <c r="DU16" s="37" t="str">
        <f>IF(DQ16&lt;&gt;"",1/(DS16^2+IF(Additional_model="Fixed effect",0,'Publication Bias Analysis'!L$32)),"")</f>
        <v/>
      </c>
      <c r="DV16" s="54" t="str">
        <f>IF(DQ16&lt;&gt;"",DR16-'Publication Bias Analysis'!I$37,"")</f>
        <v/>
      </c>
      <c r="DX16" s="73">
        <v>15</v>
      </c>
      <c r="DY16" s="6" t="e">
        <f t="shared" si="61"/>
        <v>#N/A</v>
      </c>
      <c r="DZ16" s="54" t="e">
        <f t="shared" si="62"/>
        <v>#N/A</v>
      </c>
      <c r="EB16" s="157"/>
      <c r="EC16" s="6" t="str">
        <f>IF(AND(Include_study?="Yes",Sufficient_data="Yes"),Calculations!CO:CO-AVERAGE(Calculations!CO:CO),"")</f>
        <v/>
      </c>
      <c r="ED16" s="54" t="str">
        <f>IF(AND(Include_study?="Yes",Sufficient_data="Yes"),Calculations!CP16-('Publication Bias Analysis'!P$3+Calculations!CO16*'Publication Bias Analysis'!P$4),"")</f>
        <v/>
      </c>
      <c r="EF16" s="157"/>
      <c r="EG16" s="6" t="str">
        <f t="shared" si="63"/>
        <v/>
      </c>
      <c r="EH16" s="6" t="str">
        <f t="shared" si="64"/>
        <v/>
      </c>
      <c r="EI16" s="10" t="str">
        <f t="shared" si="65"/>
        <v/>
      </c>
      <c r="EJ16" s="10" t="str">
        <f t="shared" si="66"/>
        <v/>
      </c>
      <c r="EK16" s="10" t="str">
        <f>IF(AND(Include_study?="Yes",Sufficient_data="Yes"),COUNTIFS(EI$2:EI15,"&lt;"&amp;EI16,EJ$2:EJ15,"&lt;"&amp;EJ16)+COUNTIFS(EI$2:EI15,"&gt;"&amp;EI16,EJ$2:EJ15,"&gt;"&amp;EJ16)+COUNTIFS(EI17:EI$201,"&lt;"&amp;EI16,EJ17:EJ$201,"&lt;"&amp;EJ16)+COUNTIFS(EI17:EI$201,"&gt;"&amp;EI16,EJ17:EJ$201,"&gt;"&amp;EJ16),"")</f>
        <v/>
      </c>
      <c r="EL16" s="70" t="str">
        <f>IF(AND(Include_study?="Yes",Sufficient_data="Yes"),COUNTIFS(EI$2:EI15,"&lt;"&amp;EI16,EJ$2:EJ15,"&gt;"&amp;EJ16)+COUNTIFS(EI$2:EI15,"&gt;"&amp;EI16,EJ$2:EJ15,"&lt;"&amp;EJ16)+COUNTIFS(EI17:EI$201,"&lt;"&amp;EI16,EJ17:EJ$201,"&gt;"&amp;EJ16)+COUNTIFS(EI17:EI$201,"&gt;"&amp;EI16,EJ17:EJ$201,"&lt;"&amp;EJ16),"")</f>
        <v/>
      </c>
      <c r="EN16" s="157"/>
      <c r="ER16"/>
      <c r="ES16" s="157"/>
      <c r="ET16" s="6" t="e">
        <f t="shared" si="67"/>
        <v>#N/A</v>
      </c>
      <c r="EU16" s="54" t="e">
        <f t="shared" si="68"/>
        <v>#N/A</v>
      </c>
      <c r="EY16" s="2"/>
      <c r="EZ16"/>
      <c r="FA16" s="157"/>
      <c r="FB16" s="10" t="str">
        <f>IF('Publication Bias Analysis'!AS:AS&lt;&gt;"",RANK('Publication Bias Analysis'!AS:AS,'Publication Bias Analysis'!AS:AS,1)+COUNTIF('Publication Bias Analysis'!AS$2:AS15,'Publication Bias Analysis'!AS16),"")</f>
        <v/>
      </c>
      <c r="FC16" s="6" t="str">
        <f t="shared" si="69"/>
        <v/>
      </c>
      <c r="FD16" s="43" t="e">
        <f>IF(AND(Include_study?="Yes",Sufficient_data="Yes"),'Publication Bias Analysis'!AR16,NA())</f>
        <v>#N/A</v>
      </c>
      <c r="FE16" s="43" t="e">
        <f>IF(AND(Include_study?="Yes",Sufficient_data="Yes"),'Publication Bias Analysis'!AS16,NA())</f>
        <v>#N/A</v>
      </c>
      <c r="FF16" s="6" t="str">
        <f>IF(AND(Include_study?="Yes",Sufficient_data="Yes"),Calculations!FD16-AVERAGE('Publication Bias Analysis'!AR:AR),"")</f>
        <v/>
      </c>
      <c r="FG16" s="54" t="str">
        <f>IF(AND(Include_study?="Yes",Sufficient_data="Yes"),FE:FE-('Publication Bias Analysis'!AV$30+'Publication Bias Analysis'!AV$31*FD:FD),"")</f>
        <v/>
      </c>
      <c r="FK16" s="2"/>
      <c r="FL16"/>
      <c r="FM16" s="157"/>
      <c r="FN16" s="6" t="str">
        <f t="shared" si="70"/>
        <v/>
      </c>
      <c r="FO16" s="6" t="str">
        <f t="shared" si="74"/>
        <v/>
      </c>
      <c r="FP16" s="54" t="str">
        <f t="shared" si="75"/>
        <v/>
      </c>
    </row>
    <row r="17" spans="1:172" x14ac:dyDescent="0.2">
      <c r="A17" s="163"/>
      <c r="B17" s="10" t="str">
        <f>IF(AND(Sufficient_data="Yes",Include_study?="Yes"),IF(AND(Sort_By=$E$1,Order="Ascending"),IF(Input!Study_name="",COUNTIFS(Input!Study_name,"&lt;&gt;"&amp;"",Include_study?,"Yes",Sufficient_data,"Yes")+1,IF(COUNT(E17)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" s="10" t="str">
        <f>IF(B17&lt;&gt;"",IF(B17=0,COUNTIF(B$2:B16,0)+1,COUNTIF(B$2:B16,B17)+COUNTIF(B:B,"&lt;"&amp;B17)+1),"")</f>
        <v/>
      </c>
      <c r="D17" s="10" t="str">
        <f t="shared" si="0"/>
        <v/>
      </c>
      <c r="E17" s="6" t="str">
        <f>IF(AND(Sufficient_data="Yes",Include_study?="Yes",Input!Study_name&lt;&gt;""),Input!Study_name,"")</f>
        <v/>
      </c>
      <c r="F17" s="6" t="str">
        <f>IF(AND(Sufficient_data="Yes",Include_study?="Yes"),Input!Effect_size,"")</f>
        <v/>
      </c>
      <c r="G17" s="10" t="str">
        <f>IF(AND(Sufficient_data="Yes",Include_study?="Yes",Input!Number_of_observations&lt;&gt;""),Input!Number_of_observations,"")</f>
        <v/>
      </c>
      <c r="H17" s="6" t="str">
        <f>IF(AND(Sufficient_data="Yes",Include_study?="Yes"),Input!Standard_error,"")</f>
        <v/>
      </c>
      <c r="I17" s="43" t="str">
        <f t="shared" si="1"/>
        <v/>
      </c>
      <c r="J17" s="6" t="str">
        <f t="shared" si="2"/>
        <v/>
      </c>
      <c r="K17" s="6" t="str">
        <f t="shared" si="3"/>
        <v/>
      </c>
      <c r="L17" s="6" t="str">
        <f t="shared" si="4"/>
        <v/>
      </c>
      <c r="M17" s="120" t="str">
        <f t="shared" si="5"/>
        <v/>
      </c>
      <c r="N17" s="54" t="str">
        <f t="shared" si="6"/>
        <v/>
      </c>
      <c r="O17" s="109"/>
      <c r="P17" s="75" t="e">
        <f t="shared" si="7"/>
        <v>#N/A</v>
      </c>
      <c r="Q17" s="6" t="e">
        <f>IF(AND(Sufficient_data="Yes",Include_study?="Yes",Input!Number_of_observations&lt;&gt;""),Effect_size-CI_Lower_limit,NA())</f>
        <v>#N/A</v>
      </c>
      <c r="R17" s="54" t="e">
        <f>IF(AND(Sufficient_data="Yes",Include_study?="Yes",Input!Number_of_observations&lt;&gt;""),CI_Upper_limit-Effect_size,NA())</f>
        <v>#N/A</v>
      </c>
      <c r="W17" s="163"/>
      <c r="X17" s="16" t="str">
        <f t="shared" si="8"/>
        <v/>
      </c>
      <c r="Y17" s="6" t="str">
        <f t="shared" si="9"/>
        <v/>
      </c>
      <c r="Z17" s="6" t="str">
        <f t="shared" si="10"/>
        <v/>
      </c>
      <c r="AA17" s="6" t="str">
        <f>IF(AND(Sufficient_data="Yes",Include_study?="Yes",Subgroup&lt;&gt;""),Input!Effect_size,"")</f>
        <v/>
      </c>
      <c r="AB17" s="6" t="str">
        <f t="shared" si="11"/>
        <v/>
      </c>
      <c r="AC17" s="6" t="str">
        <f t="shared" si="12"/>
        <v/>
      </c>
      <c r="AD17" s="6" t="str">
        <f t="shared" si="13"/>
        <v/>
      </c>
      <c r="AE17" s="6" t="str">
        <f t="shared" si="14"/>
        <v/>
      </c>
      <c r="AF17" s="6" t="str">
        <f t="shared" si="15"/>
        <v/>
      </c>
      <c r="AG17" s="125" t="str">
        <f t="shared" si="16"/>
        <v/>
      </c>
      <c r="AH17" s="128" t="str">
        <f t="shared" si="17"/>
        <v/>
      </c>
      <c r="AJ17" s="75" t="e">
        <f t="shared" si="18"/>
        <v>#N/A</v>
      </c>
      <c r="AK17" s="37" t="e">
        <f t="shared" si="19"/>
        <v>#N/A</v>
      </c>
      <c r="AL17" s="54" t="e">
        <f t="shared" si="20"/>
        <v>#N/A</v>
      </c>
      <c r="AN17" s="77" t="str">
        <f t="shared" si="21"/>
        <v/>
      </c>
      <c r="AO17" s="6" t="str">
        <f>IF(AND(Sufficient_data="Yes",Include_study?="Yes",Subgroup&lt;&gt;""),IF(COUNTIFS(Input!G$2:G16,"="&amp;"Yes",Input!C$2:C16,"="&amp;"Yes",Input!H$2:H16,"="&amp;Subgroup)&gt;0,"",Subgroup),"")</f>
        <v/>
      </c>
      <c r="AP17" s="16" t="str">
        <f t="shared" si="22"/>
        <v/>
      </c>
      <c r="AQ17" s="10" t="str">
        <f t="shared" si="23"/>
        <v/>
      </c>
      <c r="AR17" s="6" t="str">
        <f t="shared" si="24"/>
        <v/>
      </c>
      <c r="AS17" s="24" t="str">
        <f t="shared" si="25"/>
        <v/>
      </c>
      <c r="AT17" s="12" t="str">
        <f t="shared" si="26"/>
        <v/>
      </c>
      <c r="AU17" s="6" t="str">
        <f t="shared" si="27"/>
        <v/>
      </c>
      <c r="AV17" s="43" t="str">
        <f t="shared" si="28"/>
        <v/>
      </c>
      <c r="AW17" s="6" t="str">
        <f t="shared" si="29"/>
        <v/>
      </c>
      <c r="AX17" s="6" t="str">
        <f t="shared" si="30"/>
        <v/>
      </c>
      <c r="AY17" s="43" t="str">
        <f t="shared" si="31"/>
        <v/>
      </c>
      <c r="AZ17" s="16" t="str">
        <f t="shared" si="32"/>
        <v/>
      </c>
      <c r="BA17" s="131" t="str">
        <f t="shared" si="33"/>
        <v/>
      </c>
      <c r="BB17" s="131" t="str">
        <f t="shared" si="34"/>
        <v/>
      </c>
      <c r="BC17" s="6" t="str">
        <f t="shared" si="35"/>
        <v/>
      </c>
      <c r="BD17" s="6" t="str">
        <f t="shared" si="36"/>
        <v/>
      </c>
      <c r="BE17" s="131" t="str">
        <f t="shared" si="37"/>
        <v/>
      </c>
      <c r="BF17" s="131" t="str">
        <f t="shared" si="38"/>
        <v/>
      </c>
      <c r="BG17" s="6" t="str">
        <f t="shared" si="39"/>
        <v/>
      </c>
      <c r="BH17" s="6" t="str">
        <f t="shared" si="40"/>
        <v/>
      </c>
      <c r="BI17" s="6" t="str">
        <f t="shared" si="41"/>
        <v/>
      </c>
      <c r="BJ17" s="6" t="e">
        <f t="shared" si="42"/>
        <v>#N/A</v>
      </c>
      <c r="BK17" s="12" t="str">
        <f t="shared" si="76"/>
        <v/>
      </c>
      <c r="BL17" s="6" t="str">
        <f t="shared" si="43"/>
        <v/>
      </c>
      <c r="BM17" s="6" t="str">
        <f t="shared" si="71"/>
        <v/>
      </c>
      <c r="BN17" s="37" t="str">
        <f t="shared" si="44"/>
        <v/>
      </c>
      <c r="BO17" s="54" t="str">
        <f t="shared" si="72"/>
        <v/>
      </c>
      <c r="BQ17" s="14" t="s">
        <v>78</v>
      </c>
      <c r="BR17" s="16">
        <f>MAX(AN:AN)+1</f>
        <v>15</v>
      </c>
      <c r="BT17" s="164"/>
      <c r="BU17" s="6" t="e">
        <f t="shared" si="45"/>
        <v>#N/A</v>
      </c>
      <c r="BV17" s="6" t="e">
        <f t="shared" si="46"/>
        <v>#N/A</v>
      </c>
      <c r="BW17" s="6" t="str">
        <f t="shared" si="47"/>
        <v/>
      </c>
      <c r="BX17" s="6" t="str">
        <f>IF(AND(Sufficient_data="Yes",Include_study?="Yes",Moderator&lt;&gt;""),'Moderator Analysis'!F:F-CG$3,"")</f>
        <v/>
      </c>
      <c r="BY17" s="54" t="str">
        <f>IF(AND(Sufficient_data="Yes",Include_study?="Yes",Moderator&lt;&gt;""),Weightf*(Effect_size-CG$5-CG$4*'Moderator Analysis'!F:F)^2,"")</f>
        <v/>
      </c>
      <c r="CA17" s="75" t="str">
        <f>IF(AND(Sufficient_data="Yes",Include_study?="Yes",Moderator&lt;&gt;""),1/('Publication Bias Analysis'!F17^2+CG$7),"")</f>
        <v/>
      </c>
      <c r="CB17" s="6" t="str">
        <f>IF(AND(Sufficient_data="Yes",Include_study?="Yes",CA17&lt;&gt;""),Effect_size-'Moderator Analysis'!J$37,"")</f>
        <v/>
      </c>
      <c r="CC17" s="6" t="str">
        <f t="shared" si="48"/>
        <v/>
      </c>
      <c r="CD17" s="54" t="str">
        <f>IF(AND(Sufficient_data="Yes",Include_study?="Yes",CA17&lt;&gt;""),CA:CA*(Effect_size-'Moderator Analysis'!J$29-'Moderator Analysis'!J$30*Moderator)^2,"")</f>
        <v/>
      </c>
      <c r="CE17" s="27"/>
      <c r="CG17" s="2"/>
      <c r="CH17"/>
      <c r="CI17" s="164"/>
      <c r="CJ17" s="166"/>
      <c r="CK17" s="6" t="str">
        <f t="shared" si="49"/>
        <v/>
      </c>
      <c r="CL17" s="37" t="str">
        <f t="shared" si="50"/>
        <v/>
      </c>
      <c r="CM17" s="37" t="str">
        <f>IF(AND(Include_study?="Yes",Sufficient_data="Yes"),1/(Standard_error^2+IF(Additional_model="Fixed effect",0,'Publication Bias Analysis'!L$32)),"")</f>
        <v/>
      </c>
      <c r="CN17" s="37" t="str">
        <f>IF(AND(Include_study?="Yes",Sufficient_data="Yes"),'Publication Bias Analysis'!E:E-'Publication Bias Analysis'!I$29,"")</f>
        <v/>
      </c>
      <c r="CO17" s="37" t="str">
        <f t="shared" si="51"/>
        <v/>
      </c>
      <c r="CP17" s="37" t="str">
        <f t="shared" si="52"/>
        <v/>
      </c>
      <c r="CQ17" s="104" t="str">
        <f t="shared" si="53"/>
        <v/>
      </c>
      <c r="CR17" s="104" t="str">
        <f>IF(AND(Include_study?="Yes",Sufficient_data="Yes"),CQ:CQ+IF(DC:DC&lt;0,-1,1)*COUNTIF(CQ$2:CQ16,CQ:CQ),"")</f>
        <v/>
      </c>
      <c r="CS17" s="104" t="str">
        <f>IF(AND(Include_study?="Yes",Sufficient_data="Yes"),RANK(DG:DG,DG:DG,1)*IF(DF:DF&lt;0,-1,1)+IF(DF:DF&lt;0,-1,1)*COUNTIF(CQ$2:CQ16,CQ:CQ),"")</f>
        <v/>
      </c>
      <c r="CT17" s="104" t="str">
        <f>IF(AND(Include_study?="Yes",Sufficient_data="Yes"),RANK(DJ:DJ,DJ:DJ,1)*IF(DI:DI&lt;0,-1,1)+IF(DI:DI&lt;0,-1,1)*COUNTIF(CQ$2:CQ16,CQ:CQ),"")</f>
        <v/>
      </c>
      <c r="CU17" s="6" t="e">
        <f>IF(AND(Include_study?="Yes",Sufficient_data="Yes"),'Publication Bias Analysis'!E:E,NA())</f>
        <v>#N/A</v>
      </c>
      <c r="CV17" s="54" t="e">
        <f>IF(AND(Include_study?="Yes",Sufficient_data="Yes"),'Publication Bias Analysis'!F:F,NA())</f>
        <v>#N/A</v>
      </c>
      <c r="CX17" s="159" t="s">
        <v>153</v>
      </c>
      <c r="CY17" s="159"/>
      <c r="CZ17" s="6">
        <f>IF(Trim_and_fill="On",'Publication Bias Analysis'!$I$37-'Publication Bias Analysis'!$I$41,NA())</f>
        <v>2.5187979848133901</v>
      </c>
      <c r="DA17"/>
      <c r="DB17" s="157"/>
      <c r="DC1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" s="6" t="str">
        <f t="shared" si="54"/>
        <v/>
      </c>
      <c r="DE17" s="54" t="str">
        <f>IF(AND(Include_study?="Yes",Sufficient_data="Yes"),1/('Publication Bias Analysis'!F:F^2+IF(Additional_model="Fixed effect",0,$DN$6)),"")</f>
        <v/>
      </c>
      <c r="DF17" s="6" t="str">
        <f>IF(AND(Include_study?="Yes",Sufficient_data="Yes"),IF('Publication Bias Analysis'!L$38="Left",'Publication Bias Analysis'!E:E-DN$3,DN$3-'Publication Bias Analysis'!E:E),"")</f>
        <v/>
      </c>
      <c r="DG17" s="6" t="str">
        <f t="shared" si="55"/>
        <v/>
      </c>
      <c r="DH17" s="54" t="str">
        <f>IF(AND(DF17&lt;&gt;"",CR17&lt;=MAX(CR:CR)-DN$7),1/('Publication Bias Analysis'!F:F^2+IF(Additional_model="Fixed effect",0,$DN$13)),"")</f>
        <v/>
      </c>
      <c r="DI17" s="6" t="str">
        <f>IF(AND(Include_study?="Yes",Sufficient_data="Yes"),IF('Publication Bias Analysis'!L$38="Left",'Publication Bias Analysis'!E:E-DN$10,DN$10-'Publication Bias Analysis'!E:E),"")</f>
        <v/>
      </c>
      <c r="DJ17" s="6" t="str">
        <f t="shared" si="56"/>
        <v/>
      </c>
      <c r="DK17" s="54" t="str">
        <f t="shared" si="57"/>
        <v/>
      </c>
      <c r="DM17" s="14" t="s">
        <v>10</v>
      </c>
      <c r="DN17" s="6">
        <f>SUMPRODUCT(--(CT:CT&lt;=MAX(CT:CT)-$DN$21),DK:DK,'Publication Bias Analysis'!E:E)/SUMIF(CT:CT,"&lt;="&amp;MAX(CT:CT)-$DN$21,DK:DK)</f>
        <v>1.1520646311851481</v>
      </c>
      <c r="DP17" s="73">
        <v>16</v>
      </c>
      <c r="DQ17" s="10" t="str">
        <f>IF(Trim_and_fill="On",IF(DN$21&gt;COUNT(DQ$2:DQ16),IF(COUNTIF(CR:CR,-1*(MAX(CR:CR)-DP17+1))=1,"",MAX(CR:CR)-DP17+1),""),"")</f>
        <v/>
      </c>
      <c r="DR17" s="6" t="str">
        <f t="shared" si="58"/>
        <v/>
      </c>
      <c r="DS17" s="6" t="str">
        <f t="shared" si="59"/>
        <v/>
      </c>
      <c r="DT17" s="6" t="str">
        <f t="shared" si="60"/>
        <v/>
      </c>
      <c r="DU17" s="37" t="str">
        <f>IF(DQ17&lt;&gt;"",1/(DS17^2+IF(Additional_model="Fixed effect",0,'Publication Bias Analysis'!L$32)),"")</f>
        <v/>
      </c>
      <c r="DV17" s="54" t="str">
        <f>IF(DQ17&lt;&gt;"",DR17-'Publication Bias Analysis'!I$37,"")</f>
        <v/>
      </c>
      <c r="DX17" s="73">
        <v>16</v>
      </c>
      <c r="DY17" s="6" t="e">
        <f t="shared" si="61"/>
        <v>#N/A</v>
      </c>
      <c r="DZ17" s="54" t="e">
        <f t="shared" si="62"/>
        <v>#N/A</v>
      </c>
      <c r="EB17" s="157"/>
      <c r="EC17" s="6" t="str">
        <f>IF(AND(Include_study?="Yes",Sufficient_data="Yes"),Calculations!CO:CO-AVERAGE(Calculations!CO:CO),"")</f>
        <v/>
      </c>
      <c r="ED17" s="54" t="str">
        <f>IF(AND(Include_study?="Yes",Sufficient_data="Yes"),Calculations!CP17-('Publication Bias Analysis'!P$3+Calculations!CO17*'Publication Bias Analysis'!P$4),"")</f>
        <v/>
      </c>
      <c r="EF17" s="157"/>
      <c r="EG17" s="6" t="str">
        <f t="shared" si="63"/>
        <v/>
      </c>
      <c r="EH17" s="6" t="str">
        <f t="shared" si="64"/>
        <v/>
      </c>
      <c r="EI17" s="10" t="str">
        <f t="shared" si="65"/>
        <v/>
      </c>
      <c r="EJ17" s="10" t="str">
        <f t="shared" si="66"/>
        <v/>
      </c>
      <c r="EK17" s="10" t="str">
        <f>IF(AND(Include_study?="Yes",Sufficient_data="Yes"),COUNTIFS(EI$2:EI16,"&lt;"&amp;EI17,EJ$2:EJ16,"&lt;"&amp;EJ17)+COUNTIFS(EI$2:EI16,"&gt;"&amp;EI17,EJ$2:EJ16,"&gt;"&amp;EJ17)+COUNTIFS(EI18:EI$201,"&lt;"&amp;EI17,EJ18:EJ$201,"&lt;"&amp;EJ17)+COUNTIFS(EI18:EI$201,"&gt;"&amp;EI17,EJ18:EJ$201,"&gt;"&amp;EJ17),"")</f>
        <v/>
      </c>
      <c r="EL17" s="70" t="str">
        <f>IF(AND(Include_study?="Yes",Sufficient_data="Yes"),COUNTIFS(EI$2:EI16,"&lt;"&amp;EI17,EJ$2:EJ16,"&gt;"&amp;EJ17)+COUNTIFS(EI$2:EI16,"&gt;"&amp;EI17,EJ$2:EJ16,"&lt;"&amp;EJ17)+COUNTIFS(EI18:EI$201,"&lt;"&amp;EI17,EJ18:EJ$201,"&gt;"&amp;EJ17)+COUNTIFS(EI18:EI$201,"&gt;"&amp;EI17,EJ18:EJ$201,"&lt;"&amp;EJ17),"")</f>
        <v/>
      </c>
      <c r="EN17" s="157"/>
      <c r="ER17"/>
      <c r="ES17" s="157"/>
      <c r="ET17" s="6" t="e">
        <f t="shared" si="67"/>
        <v>#N/A</v>
      </c>
      <c r="EU17" s="54" t="e">
        <f t="shared" si="68"/>
        <v>#N/A</v>
      </c>
      <c r="EY17" s="2"/>
      <c r="EZ17"/>
      <c r="FA17" s="157"/>
      <c r="FB17" s="10" t="str">
        <f>IF('Publication Bias Analysis'!AS:AS&lt;&gt;"",RANK('Publication Bias Analysis'!AS:AS,'Publication Bias Analysis'!AS:AS,1)+COUNTIF('Publication Bias Analysis'!AS$2:AS16,'Publication Bias Analysis'!AS17),"")</f>
        <v/>
      </c>
      <c r="FC17" s="6" t="str">
        <f t="shared" si="69"/>
        <v/>
      </c>
      <c r="FD17" s="43" t="e">
        <f>IF(AND(Include_study?="Yes",Sufficient_data="Yes"),'Publication Bias Analysis'!AR17,NA())</f>
        <v>#N/A</v>
      </c>
      <c r="FE17" s="43" t="e">
        <f>IF(AND(Include_study?="Yes",Sufficient_data="Yes"),'Publication Bias Analysis'!AS17,NA())</f>
        <v>#N/A</v>
      </c>
      <c r="FF17" s="6" t="str">
        <f>IF(AND(Include_study?="Yes",Sufficient_data="Yes"),Calculations!FD17-AVERAGE('Publication Bias Analysis'!AR:AR),"")</f>
        <v/>
      </c>
      <c r="FG17" s="54" t="str">
        <f>IF(AND(Include_study?="Yes",Sufficient_data="Yes"),FE:FE-('Publication Bias Analysis'!AV$30+'Publication Bias Analysis'!AV$31*FD:FD),"")</f>
        <v/>
      </c>
      <c r="FK17" s="2"/>
      <c r="FL17"/>
      <c r="FM17" s="157"/>
      <c r="FN17" s="6" t="str">
        <f t="shared" si="70"/>
        <v/>
      </c>
      <c r="FO17" s="6" t="str">
        <f t="shared" si="74"/>
        <v/>
      </c>
      <c r="FP17" s="54" t="str">
        <f t="shared" si="75"/>
        <v/>
      </c>
    </row>
    <row r="18" spans="1:172" x14ac:dyDescent="0.2">
      <c r="A18" s="163"/>
      <c r="B18" s="10" t="str">
        <f>IF(AND(Sufficient_data="Yes",Include_study?="Yes"),IF(AND(Sort_By=$E$1,Order="Ascending"),IF(Input!Study_name="",COUNTIFS(Input!Study_name,"&lt;&gt;"&amp;"",Include_study?,"Yes",Sufficient_data,"Yes")+1,IF(COUNT(E18)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" s="10" t="str">
        <f>IF(B18&lt;&gt;"",IF(B18=0,COUNTIF(B$2:B17,0)+1,COUNTIF(B$2:B17,B18)+COUNTIF(B:B,"&lt;"&amp;B18)+1),"")</f>
        <v/>
      </c>
      <c r="D18" s="10" t="str">
        <f t="shared" si="0"/>
        <v/>
      </c>
      <c r="E18" s="6" t="str">
        <f>IF(AND(Sufficient_data="Yes",Include_study?="Yes",Input!Study_name&lt;&gt;""),Input!Study_name,"")</f>
        <v/>
      </c>
      <c r="F18" s="6" t="str">
        <f>IF(AND(Sufficient_data="Yes",Include_study?="Yes"),Input!Effect_size,"")</f>
        <v/>
      </c>
      <c r="G18" s="10" t="str">
        <f>IF(AND(Sufficient_data="Yes",Include_study?="Yes",Input!Number_of_observations&lt;&gt;""),Input!Number_of_observations,"")</f>
        <v/>
      </c>
      <c r="H18" s="6" t="str">
        <f>IF(AND(Sufficient_data="Yes",Include_study?="Yes"),Input!Standard_error,"")</f>
        <v/>
      </c>
      <c r="I18" s="43" t="str">
        <f t="shared" si="1"/>
        <v/>
      </c>
      <c r="J18" s="6" t="str">
        <f t="shared" si="2"/>
        <v/>
      </c>
      <c r="K18" s="6" t="str">
        <f t="shared" si="3"/>
        <v/>
      </c>
      <c r="L18" s="6" t="str">
        <f t="shared" si="4"/>
        <v/>
      </c>
      <c r="M18" s="120" t="str">
        <f t="shared" si="5"/>
        <v/>
      </c>
      <c r="N18" s="54" t="str">
        <f t="shared" si="6"/>
        <v/>
      </c>
      <c r="O18" s="109"/>
      <c r="P18" s="75" t="e">
        <f t="shared" si="7"/>
        <v>#N/A</v>
      </c>
      <c r="Q18" s="6" t="e">
        <f>IF(AND(Sufficient_data="Yes",Include_study?="Yes",Input!Number_of_observations&lt;&gt;""),Effect_size-CI_Lower_limit,NA())</f>
        <v>#N/A</v>
      </c>
      <c r="R18" s="54" t="e">
        <f>IF(AND(Sufficient_data="Yes",Include_study?="Yes",Input!Number_of_observations&lt;&gt;""),CI_Upper_limit-Effect_size,NA())</f>
        <v>#N/A</v>
      </c>
      <c r="W18" s="163"/>
      <c r="X18" s="16" t="str">
        <f t="shared" si="8"/>
        <v/>
      </c>
      <c r="Y18" s="6" t="str">
        <f t="shared" si="9"/>
        <v/>
      </c>
      <c r="Z18" s="6" t="str">
        <f t="shared" si="10"/>
        <v/>
      </c>
      <c r="AA18" s="6" t="str">
        <f>IF(AND(Sufficient_data="Yes",Include_study?="Yes",Subgroup&lt;&gt;""),Input!Effect_size,"")</f>
        <v/>
      </c>
      <c r="AB18" s="6" t="str">
        <f t="shared" si="11"/>
        <v/>
      </c>
      <c r="AC18" s="6" t="str">
        <f t="shared" si="12"/>
        <v/>
      </c>
      <c r="AD18" s="6" t="str">
        <f t="shared" si="13"/>
        <v/>
      </c>
      <c r="AE18" s="6" t="str">
        <f t="shared" si="14"/>
        <v/>
      </c>
      <c r="AF18" s="6" t="str">
        <f t="shared" si="15"/>
        <v/>
      </c>
      <c r="AG18" s="125" t="str">
        <f t="shared" si="16"/>
        <v/>
      </c>
      <c r="AH18" s="128" t="str">
        <f t="shared" si="17"/>
        <v/>
      </c>
      <c r="AJ18" s="75" t="e">
        <f t="shared" si="18"/>
        <v>#N/A</v>
      </c>
      <c r="AK18" s="37" t="e">
        <f t="shared" si="19"/>
        <v>#N/A</v>
      </c>
      <c r="AL18" s="54" t="e">
        <f t="shared" si="20"/>
        <v>#N/A</v>
      </c>
      <c r="AN18" s="77" t="str">
        <f t="shared" si="21"/>
        <v/>
      </c>
      <c r="AO18" s="6" t="str">
        <f>IF(AND(Sufficient_data="Yes",Include_study?="Yes",Subgroup&lt;&gt;""),IF(COUNTIFS(Input!G$2:G17,"="&amp;"Yes",Input!C$2:C17,"="&amp;"Yes",Input!H$2:H17,"="&amp;Subgroup)&gt;0,"",Subgroup),"")</f>
        <v/>
      </c>
      <c r="AP18" s="16" t="str">
        <f t="shared" si="22"/>
        <v/>
      </c>
      <c r="AQ18" s="10" t="str">
        <f t="shared" si="23"/>
        <v/>
      </c>
      <c r="AR18" s="6" t="str">
        <f t="shared" si="24"/>
        <v/>
      </c>
      <c r="AS18" s="24" t="str">
        <f t="shared" si="25"/>
        <v/>
      </c>
      <c r="AT18" s="12" t="str">
        <f t="shared" si="26"/>
        <v/>
      </c>
      <c r="AU18" s="6" t="str">
        <f t="shared" si="27"/>
        <v/>
      </c>
      <c r="AV18" s="43" t="str">
        <f t="shared" si="28"/>
        <v/>
      </c>
      <c r="AW18" s="6" t="str">
        <f t="shared" si="29"/>
        <v/>
      </c>
      <c r="AX18" s="6" t="str">
        <f t="shared" si="30"/>
        <v/>
      </c>
      <c r="AY18" s="43" t="str">
        <f t="shared" si="31"/>
        <v/>
      </c>
      <c r="AZ18" s="16" t="str">
        <f t="shared" si="32"/>
        <v/>
      </c>
      <c r="BA18" s="131" t="str">
        <f t="shared" si="33"/>
        <v/>
      </c>
      <c r="BB18" s="131" t="str">
        <f t="shared" si="34"/>
        <v/>
      </c>
      <c r="BC18" s="6" t="str">
        <f t="shared" si="35"/>
        <v/>
      </c>
      <c r="BD18" s="6" t="str">
        <f t="shared" si="36"/>
        <v/>
      </c>
      <c r="BE18" s="131" t="str">
        <f t="shared" si="37"/>
        <v/>
      </c>
      <c r="BF18" s="131" t="str">
        <f t="shared" si="38"/>
        <v/>
      </c>
      <c r="BG18" s="6" t="str">
        <f t="shared" si="39"/>
        <v/>
      </c>
      <c r="BH18" s="6" t="str">
        <f t="shared" si="40"/>
        <v/>
      </c>
      <c r="BI18" s="6" t="str">
        <f t="shared" si="41"/>
        <v/>
      </c>
      <c r="BJ18" s="6" t="e">
        <f t="shared" si="42"/>
        <v>#N/A</v>
      </c>
      <c r="BK18" s="12" t="str">
        <f t="shared" si="76"/>
        <v/>
      </c>
      <c r="BL18" s="6" t="str">
        <f t="shared" si="43"/>
        <v/>
      </c>
      <c r="BM18" s="6" t="str">
        <f t="shared" si="71"/>
        <v/>
      </c>
      <c r="BN18" s="37" t="str">
        <f t="shared" si="44"/>
        <v/>
      </c>
      <c r="BO18" s="54" t="str">
        <f t="shared" si="72"/>
        <v/>
      </c>
      <c r="BQ18" s="14" t="s">
        <v>165</v>
      </c>
      <c r="BR18" s="10">
        <f>MAX(AP:AP)+1</f>
        <v>3</v>
      </c>
      <c r="BT18" s="164"/>
      <c r="BU18" s="6" t="e">
        <f t="shared" si="45"/>
        <v>#N/A</v>
      </c>
      <c r="BV18" s="6" t="e">
        <f t="shared" si="46"/>
        <v>#N/A</v>
      </c>
      <c r="BW18" s="6" t="str">
        <f t="shared" si="47"/>
        <v/>
      </c>
      <c r="BX18" s="6" t="str">
        <f>IF(AND(Sufficient_data="Yes",Include_study?="Yes",Moderator&lt;&gt;""),'Moderator Analysis'!F:F-CG$3,"")</f>
        <v/>
      </c>
      <c r="BY18" s="54" t="str">
        <f>IF(AND(Sufficient_data="Yes",Include_study?="Yes",Moderator&lt;&gt;""),Weightf*(Effect_size-CG$5-CG$4*'Moderator Analysis'!F:F)^2,"")</f>
        <v/>
      </c>
      <c r="CA18" s="75" t="str">
        <f>IF(AND(Sufficient_data="Yes",Include_study?="Yes",Moderator&lt;&gt;""),1/('Publication Bias Analysis'!F18^2+CG$7),"")</f>
        <v/>
      </c>
      <c r="CB18" s="6" t="str">
        <f>IF(AND(Sufficient_data="Yes",Include_study?="Yes",CA18&lt;&gt;""),Effect_size-'Moderator Analysis'!J$37,"")</f>
        <v/>
      </c>
      <c r="CC18" s="6" t="str">
        <f t="shared" si="48"/>
        <v/>
      </c>
      <c r="CD18" s="54" t="str">
        <f>IF(AND(Sufficient_data="Yes",Include_study?="Yes",CA18&lt;&gt;""),CA:CA*(Effect_size-'Moderator Analysis'!J$29-'Moderator Analysis'!J$30*Moderator)^2,"")</f>
        <v/>
      </c>
      <c r="CE18" s="27"/>
      <c r="CG18" s="2"/>
      <c r="CH18"/>
      <c r="CI18" s="164"/>
      <c r="CJ18" s="166"/>
      <c r="CK18" s="6" t="str">
        <f t="shared" si="49"/>
        <v/>
      </c>
      <c r="CL18" s="37" t="str">
        <f t="shared" si="50"/>
        <v/>
      </c>
      <c r="CM18" s="37" t="str">
        <f>IF(AND(Include_study?="Yes",Sufficient_data="Yes"),1/(Standard_error^2+IF(Additional_model="Fixed effect",0,'Publication Bias Analysis'!L$32)),"")</f>
        <v/>
      </c>
      <c r="CN18" s="37" t="str">
        <f>IF(AND(Include_study?="Yes",Sufficient_data="Yes"),'Publication Bias Analysis'!E:E-'Publication Bias Analysis'!I$29,"")</f>
        <v/>
      </c>
      <c r="CO18" s="37" t="str">
        <f t="shared" si="51"/>
        <v/>
      </c>
      <c r="CP18" s="37" t="str">
        <f t="shared" si="52"/>
        <v/>
      </c>
      <c r="CQ18" s="104" t="str">
        <f t="shared" si="53"/>
        <v/>
      </c>
      <c r="CR18" s="104" t="str">
        <f>IF(AND(Include_study?="Yes",Sufficient_data="Yes"),CQ:CQ+IF(DC:DC&lt;0,-1,1)*COUNTIF(CQ$2:CQ17,CQ:CQ),"")</f>
        <v/>
      </c>
      <c r="CS18" s="104" t="str">
        <f>IF(AND(Include_study?="Yes",Sufficient_data="Yes"),RANK(DG:DG,DG:DG,1)*IF(DF:DF&lt;0,-1,1)+IF(DF:DF&lt;0,-1,1)*COUNTIF(CQ$2:CQ17,CQ:CQ),"")</f>
        <v/>
      </c>
      <c r="CT18" s="104" t="str">
        <f>IF(AND(Include_study?="Yes",Sufficient_data="Yes"),RANK(DJ:DJ,DJ:DJ,1)*IF(DI:DI&lt;0,-1,1)+IF(DI:DI&lt;0,-1,1)*COUNTIF(CQ$2:CQ17,CQ:CQ),"")</f>
        <v/>
      </c>
      <c r="CU18" s="6" t="e">
        <f>IF(AND(Include_study?="Yes",Sufficient_data="Yes"),'Publication Bias Analysis'!E:E,NA())</f>
        <v>#N/A</v>
      </c>
      <c r="CV18" s="54" t="e">
        <f>IF(AND(Include_study?="Yes",Sufficient_data="Yes"),'Publication Bias Analysis'!F:F,NA())</f>
        <v>#N/A</v>
      </c>
      <c r="CX18" s="159" t="s">
        <v>152</v>
      </c>
      <c r="CY18" s="159"/>
      <c r="CZ18" s="6">
        <f>IF(Trim_and_fill="On",MAX(Standard_error)*1.2,NA())</f>
        <v>0.32110262030399123</v>
      </c>
      <c r="DA18"/>
      <c r="DB18" s="157"/>
      <c r="DC1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" s="6" t="str">
        <f t="shared" si="54"/>
        <v/>
      </c>
      <c r="DE18" s="54" t="str">
        <f>IF(AND(Include_study?="Yes",Sufficient_data="Yes"),1/('Publication Bias Analysis'!F:F^2+IF(Additional_model="Fixed effect",0,$DN$6)),"")</f>
        <v/>
      </c>
      <c r="DF18" s="6" t="str">
        <f>IF(AND(Include_study?="Yes",Sufficient_data="Yes"),IF('Publication Bias Analysis'!L$38="Left",'Publication Bias Analysis'!E:E-DN$3,DN$3-'Publication Bias Analysis'!E:E),"")</f>
        <v/>
      </c>
      <c r="DG18" s="6" t="str">
        <f t="shared" si="55"/>
        <v/>
      </c>
      <c r="DH18" s="54" t="str">
        <f>IF(AND(DF18&lt;&gt;"",CR18&lt;=MAX(CR:CR)-DN$7),1/('Publication Bias Analysis'!F:F^2+IF(Additional_model="Fixed effect",0,$DN$13)),"")</f>
        <v/>
      </c>
      <c r="DI18" s="6" t="str">
        <f>IF(AND(Include_study?="Yes",Sufficient_data="Yes"),IF('Publication Bias Analysis'!L$38="Left",'Publication Bias Analysis'!E:E-DN$10,DN$10-'Publication Bias Analysis'!E:E),"")</f>
        <v/>
      </c>
      <c r="DJ18" s="6" t="str">
        <f t="shared" si="56"/>
        <v/>
      </c>
      <c r="DK18" s="54" t="str">
        <f t="shared" si="57"/>
        <v/>
      </c>
      <c r="DM18" s="140" t="s">
        <v>4</v>
      </c>
      <c r="DN18" s="140"/>
      <c r="DP18" s="73">
        <v>17</v>
      </c>
      <c r="DQ18" s="10" t="str">
        <f>IF(Trim_and_fill="On",IF(DN$21&gt;COUNT(DQ$2:DQ17),IF(COUNTIF(CR:CR,-1*(MAX(CR:CR)-DP18+1))=1,"",MAX(CR:CR)-DP18+1),""),"")</f>
        <v/>
      </c>
      <c r="DR18" s="6" t="str">
        <f t="shared" si="58"/>
        <v/>
      </c>
      <c r="DS18" s="6" t="str">
        <f t="shared" si="59"/>
        <v/>
      </c>
      <c r="DT18" s="6" t="str">
        <f t="shared" si="60"/>
        <v/>
      </c>
      <c r="DU18" s="37" t="str">
        <f>IF(DQ18&lt;&gt;"",1/(DS18^2+IF(Additional_model="Fixed effect",0,'Publication Bias Analysis'!L$32)),"")</f>
        <v/>
      </c>
      <c r="DV18" s="54" t="str">
        <f>IF(DQ18&lt;&gt;"",DR18-'Publication Bias Analysis'!I$37,"")</f>
        <v/>
      </c>
      <c r="DX18" s="73">
        <v>17</v>
      </c>
      <c r="DY18" s="6" t="e">
        <f t="shared" si="61"/>
        <v>#N/A</v>
      </c>
      <c r="DZ18" s="54" t="e">
        <f t="shared" si="62"/>
        <v>#N/A</v>
      </c>
      <c r="EB18" s="157"/>
      <c r="EC18" s="6" t="str">
        <f>IF(AND(Include_study?="Yes",Sufficient_data="Yes"),Calculations!CO:CO-AVERAGE(Calculations!CO:CO),"")</f>
        <v/>
      </c>
      <c r="ED18" s="54" t="str">
        <f>IF(AND(Include_study?="Yes",Sufficient_data="Yes"),Calculations!CP18-('Publication Bias Analysis'!P$3+Calculations!CO18*'Publication Bias Analysis'!P$4),"")</f>
        <v/>
      </c>
      <c r="EF18" s="157"/>
      <c r="EG18" s="6" t="str">
        <f t="shared" si="63"/>
        <v/>
      </c>
      <c r="EH18" s="6" t="str">
        <f t="shared" si="64"/>
        <v/>
      </c>
      <c r="EI18" s="10" t="str">
        <f t="shared" si="65"/>
        <v/>
      </c>
      <c r="EJ18" s="10" t="str">
        <f t="shared" si="66"/>
        <v/>
      </c>
      <c r="EK18" s="10" t="str">
        <f>IF(AND(Include_study?="Yes",Sufficient_data="Yes"),COUNTIFS(EI$2:EI17,"&lt;"&amp;EI18,EJ$2:EJ17,"&lt;"&amp;EJ18)+COUNTIFS(EI$2:EI17,"&gt;"&amp;EI18,EJ$2:EJ17,"&gt;"&amp;EJ18)+COUNTIFS(EI19:EI$201,"&lt;"&amp;EI18,EJ19:EJ$201,"&lt;"&amp;EJ18)+COUNTIFS(EI19:EI$201,"&gt;"&amp;EI18,EJ19:EJ$201,"&gt;"&amp;EJ18),"")</f>
        <v/>
      </c>
      <c r="EL18" s="70" t="str">
        <f>IF(AND(Include_study?="Yes",Sufficient_data="Yes"),COUNTIFS(EI$2:EI17,"&lt;"&amp;EI18,EJ$2:EJ17,"&gt;"&amp;EJ18)+COUNTIFS(EI$2:EI17,"&gt;"&amp;EI18,EJ$2:EJ17,"&lt;"&amp;EJ18)+COUNTIFS(EI19:EI$201,"&lt;"&amp;EI18,EJ19:EJ$201,"&gt;"&amp;EJ18)+COUNTIFS(EI19:EI$201,"&gt;"&amp;EI18,EJ19:EJ$201,"&lt;"&amp;EJ18),"")</f>
        <v/>
      </c>
      <c r="EN18" s="157"/>
      <c r="ER18"/>
      <c r="ES18" s="157"/>
      <c r="ET18" s="6" t="e">
        <f t="shared" si="67"/>
        <v>#N/A</v>
      </c>
      <c r="EU18" s="54" t="e">
        <f t="shared" si="68"/>
        <v>#N/A</v>
      </c>
      <c r="EY18" s="2"/>
      <c r="EZ18"/>
      <c r="FA18" s="157"/>
      <c r="FB18" s="10" t="str">
        <f>IF('Publication Bias Analysis'!AS:AS&lt;&gt;"",RANK('Publication Bias Analysis'!AS:AS,'Publication Bias Analysis'!AS:AS,1)+COUNTIF('Publication Bias Analysis'!AS$2:AS17,'Publication Bias Analysis'!AS18),"")</f>
        <v/>
      </c>
      <c r="FC18" s="6" t="str">
        <f t="shared" si="69"/>
        <v/>
      </c>
      <c r="FD18" s="43" t="e">
        <f>IF(AND(Include_study?="Yes",Sufficient_data="Yes"),'Publication Bias Analysis'!AR18,NA())</f>
        <v>#N/A</v>
      </c>
      <c r="FE18" s="43" t="e">
        <f>IF(AND(Include_study?="Yes",Sufficient_data="Yes"),'Publication Bias Analysis'!AS18,NA())</f>
        <v>#N/A</v>
      </c>
      <c r="FF18" s="6" t="str">
        <f>IF(AND(Include_study?="Yes",Sufficient_data="Yes"),Calculations!FD18-AVERAGE('Publication Bias Analysis'!AR:AR),"")</f>
        <v/>
      </c>
      <c r="FG18" s="54" t="str">
        <f>IF(AND(Include_study?="Yes",Sufficient_data="Yes"),FE:FE-('Publication Bias Analysis'!AV$30+'Publication Bias Analysis'!AV$31*FD:FD),"")</f>
        <v/>
      </c>
      <c r="FK18" s="2"/>
      <c r="FL18"/>
      <c r="FM18" s="157"/>
      <c r="FN18" s="6" t="str">
        <f t="shared" si="70"/>
        <v/>
      </c>
      <c r="FO18" s="6" t="str">
        <f t="shared" si="74"/>
        <v/>
      </c>
      <c r="FP18" s="54" t="str">
        <f t="shared" si="75"/>
        <v/>
      </c>
    </row>
    <row r="19" spans="1:172" x14ac:dyDescent="0.2">
      <c r="A19" s="163"/>
      <c r="B19" s="10" t="str">
        <f>IF(AND(Sufficient_data="Yes",Include_study?="Yes"),IF(AND(Sort_By=$E$1,Order="Ascending"),IF(Input!Study_name="",COUNTIFS(Input!Study_name,"&lt;&gt;"&amp;"",Include_study?,"Yes",Sufficient_data,"Yes")+1,IF(COUNT(E19)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" s="10" t="str">
        <f>IF(B19&lt;&gt;"",IF(B19=0,COUNTIF(B$2:B18,0)+1,COUNTIF(B$2:B18,B19)+COUNTIF(B:B,"&lt;"&amp;B19)+1),"")</f>
        <v/>
      </c>
      <c r="D19" s="10" t="str">
        <f t="shared" si="0"/>
        <v/>
      </c>
      <c r="E19" s="6" t="str">
        <f>IF(AND(Sufficient_data="Yes",Include_study?="Yes",Input!Study_name&lt;&gt;""),Input!Study_name,"")</f>
        <v/>
      </c>
      <c r="F19" s="6" t="str">
        <f>IF(AND(Sufficient_data="Yes",Include_study?="Yes"),Input!Effect_size,"")</f>
        <v/>
      </c>
      <c r="G19" s="10" t="str">
        <f>IF(AND(Sufficient_data="Yes",Include_study?="Yes",Input!Number_of_observations&lt;&gt;""),Input!Number_of_observations,"")</f>
        <v/>
      </c>
      <c r="H19" s="6" t="str">
        <f>IF(AND(Sufficient_data="Yes",Include_study?="Yes"),Input!Standard_error,"")</f>
        <v/>
      </c>
      <c r="I19" s="43" t="str">
        <f t="shared" si="1"/>
        <v/>
      </c>
      <c r="J19" s="6" t="str">
        <f t="shared" si="2"/>
        <v/>
      </c>
      <c r="K19" s="6" t="str">
        <f t="shared" si="3"/>
        <v/>
      </c>
      <c r="L19" s="6" t="str">
        <f t="shared" si="4"/>
        <v/>
      </c>
      <c r="M19" s="120" t="str">
        <f t="shared" si="5"/>
        <v/>
      </c>
      <c r="N19" s="54" t="str">
        <f t="shared" si="6"/>
        <v/>
      </c>
      <c r="O19" s="109"/>
      <c r="P19" s="75" t="e">
        <f t="shared" si="7"/>
        <v>#N/A</v>
      </c>
      <c r="Q19" s="6" t="e">
        <f>IF(AND(Sufficient_data="Yes",Include_study?="Yes",Input!Number_of_observations&lt;&gt;""),Effect_size-CI_Lower_limit,NA())</f>
        <v>#N/A</v>
      </c>
      <c r="R19" s="54" t="e">
        <f>IF(AND(Sufficient_data="Yes",Include_study?="Yes",Input!Number_of_observations&lt;&gt;""),CI_Upper_limit-Effect_size,NA())</f>
        <v>#N/A</v>
      </c>
      <c r="W19" s="163"/>
      <c r="X19" s="16" t="str">
        <f t="shared" si="8"/>
        <v/>
      </c>
      <c r="Y19" s="6" t="str">
        <f t="shared" si="9"/>
        <v/>
      </c>
      <c r="Z19" s="6" t="str">
        <f t="shared" si="10"/>
        <v/>
      </c>
      <c r="AA19" s="6" t="str">
        <f>IF(AND(Sufficient_data="Yes",Include_study?="Yes",Subgroup&lt;&gt;""),Input!Effect_size,"")</f>
        <v/>
      </c>
      <c r="AB19" s="6" t="str">
        <f t="shared" si="11"/>
        <v/>
      </c>
      <c r="AC19" s="6" t="str">
        <f t="shared" si="12"/>
        <v/>
      </c>
      <c r="AD19" s="6" t="str">
        <f t="shared" si="13"/>
        <v/>
      </c>
      <c r="AE19" s="6" t="str">
        <f t="shared" si="14"/>
        <v/>
      </c>
      <c r="AF19" s="6" t="str">
        <f t="shared" si="15"/>
        <v/>
      </c>
      <c r="AG19" s="125" t="str">
        <f t="shared" si="16"/>
        <v/>
      </c>
      <c r="AH19" s="128" t="str">
        <f t="shared" si="17"/>
        <v/>
      </c>
      <c r="AJ19" s="75" t="e">
        <f t="shared" si="18"/>
        <v>#N/A</v>
      </c>
      <c r="AK19" s="37" t="e">
        <f t="shared" si="19"/>
        <v>#N/A</v>
      </c>
      <c r="AL19" s="54" t="e">
        <f t="shared" si="20"/>
        <v>#N/A</v>
      </c>
      <c r="AN19" s="77" t="str">
        <f t="shared" si="21"/>
        <v/>
      </c>
      <c r="AO19" s="6" t="str">
        <f>IF(AND(Sufficient_data="Yes",Include_study?="Yes",Subgroup&lt;&gt;""),IF(COUNTIFS(Input!G$2:G18,"="&amp;"Yes",Input!C$2:C18,"="&amp;"Yes",Input!H$2:H18,"="&amp;Subgroup)&gt;0,"",Subgroup),"")</f>
        <v/>
      </c>
      <c r="AP19" s="16" t="str">
        <f t="shared" si="22"/>
        <v/>
      </c>
      <c r="AQ19" s="10" t="str">
        <f t="shared" si="23"/>
        <v/>
      </c>
      <c r="AR19" s="6" t="str">
        <f t="shared" si="24"/>
        <v/>
      </c>
      <c r="AS19" s="24" t="str">
        <f t="shared" si="25"/>
        <v/>
      </c>
      <c r="AT19" s="12" t="str">
        <f t="shared" si="26"/>
        <v/>
      </c>
      <c r="AU19" s="6" t="str">
        <f t="shared" si="27"/>
        <v/>
      </c>
      <c r="AV19" s="43" t="str">
        <f t="shared" si="28"/>
        <v/>
      </c>
      <c r="AW19" s="6" t="str">
        <f t="shared" si="29"/>
        <v/>
      </c>
      <c r="AX19" s="6" t="str">
        <f t="shared" si="30"/>
        <v/>
      </c>
      <c r="AY19" s="43" t="str">
        <f t="shared" si="31"/>
        <v/>
      </c>
      <c r="AZ19" s="16" t="str">
        <f t="shared" si="32"/>
        <v/>
      </c>
      <c r="BA19" s="131" t="str">
        <f t="shared" si="33"/>
        <v/>
      </c>
      <c r="BB19" s="131" t="str">
        <f t="shared" si="34"/>
        <v/>
      </c>
      <c r="BC19" s="6" t="str">
        <f t="shared" si="35"/>
        <v/>
      </c>
      <c r="BD19" s="6" t="str">
        <f t="shared" si="36"/>
        <v/>
      </c>
      <c r="BE19" s="131" t="str">
        <f t="shared" si="37"/>
        <v/>
      </c>
      <c r="BF19" s="131" t="str">
        <f t="shared" si="38"/>
        <v/>
      </c>
      <c r="BG19" s="6" t="str">
        <f t="shared" si="39"/>
        <v/>
      </c>
      <c r="BH19" s="6" t="str">
        <f t="shared" si="40"/>
        <v/>
      </c>
      <c r="BI19" s="6" t="str">
        <f t="shared" si="41"/>
        <v/>
      </c>
      <c r="BJ19" s="6" t="e">
        <f t="shared" si="42"/>
        <v>#N/A</v>
      </c>
      <c r="BK19" s="12" t="str">
        <f t="shared" si="76"/>
        <v/>
      </c>
      <c r="BL19" s="6" t="str">
        <f t="shared" si="43"/>
        <v/>
      </c>
      <c r="BM19" s="6" t="str">
        <f t="shared" si="71"/>
        <v/>
      </c>
      <c r="BN19" s="37" t="str">
        <f t="shared" si="44"/>
        <v/>
      </c>
      <c r="BO19" s="54" t="str">
        <f t="shared" si="72"/>
        <v/>
      </c>
      <c r="BQ19" s="14" t="s">
        <v>44</v>
      </c>
      <c r="BR19" s="6">
        <f>BR2-BR4</f>
        <v>2.4288128701232288</v>
      </c>
      <c r="BT19" s="164"/>
      <c r="BU19" s="6" t="e">
        <f t="shared" si="45"/>
        <v>#N/A</v>
      </c>
      <c r="BV19" s="6" t="e">
        <f t="shared" si="46"/>
        <v>#N/A</v>
      </c>
      <c r="BW19" s="6" t="str">
        <f t="shared" si="47"/>
        <v/>
      </c>
      <c r="BX19" s="6" t="str">
        <f>IF(AND(Sufficient_data="Yes",Include_study?="Yes",Moderator&lt;&gt;""),'Moderator Analysis'!F:F-CG$3,"")</f>
        <v/>
      </c>
      <c r="BY19" s="54" t="str">
        <f>IF(AND(Sufficient_data="Yes",Include_study?="Yes",Moderator&lt;&gt;""),Weightf*(Effect_size-CG$5-CG$4*'Moderator Analysis'!F:F)^2,"")</f>
        <v/>
      </c>
      <c r="CA19" s="75" t="str">
        <f>IF(AND(Sufficient_data="Yes",Include_study?="Yes",Moderator&lt;&gt;""),1/('Publication Bias Analysis'!F19^2+CG$7),"")</f>
        <v/>
      </c>
      <c r="CB19" s="6" t="str">
        <f>IF(AND(Sufficient_data="Yes",Include_study?="Yes",CA19&lt;&gt;""),Effect_size-'Moderator Analysis'!J$37,"")</f>
        <v/>
      </c>
      <c r="CC19" s="6" t="str">
        <f t="shared" si="48"/>
        <v/>
      </c>
      <c r="CD19" s="54" t="str">
        <f>IF(AND(Sufficient_data="Yes",Include_study?="Yes",CA19&lt;&gt;""),CA:CA*(Effect_size-'Moderator Analysis'!J$29-'Moderator Analysis'!J$30*Moderator)^2,"")</f>
        <v/>
      </c>
      <c r="CE19" s="27"/>
      <c r="CG19" s="2"/>
      <c r="CH19"/>
      <c r="CI19" s="164"/>
      <c r="CJ19" s="166"/>
      <c r="CK19" s="6" t="str">
        <f t="shared" si="49"/>
        <v/>
      </c>
      <c r="CL19" s="37" t="str">
        <f t="shared" si="50"/>
        <v/>
      </c>
      <c r="CM19" s="37" t="str">
        <f>IF(AND(Include_study?="Yes",Sufficient_data="Yes"),1/(Standard_error^2+IF(Additional_model="Fixed effect",0,'Publication Bias Analysis'!L$32)),"")</f>
        <v/>
      </c>
      <c r="CN19" s="37" t="str">
        <f>IF(AND(Include_study?="Yes",Sufficient_data="Yes"),'Publication Bias Analysis'!E:E-'Publication Bias Analysis'!I$29,"")</f>
        <v/>
      </c>
      <c r="CO19" s="37" t="str">
        <f t="shared" si="51"/>
        <v/>
      </c>
      <c r="CP19" s="37" t="str">
        <f t="shared" si="52"/>
        <v/>
      </c>
      <c r="CQ19" s="104" t="str">
        <f t="shared" si="53"/>
        <v/>
      </c>
      <c r="CR19" s="104" t="str">
        <f>IF(AND(Include_study?="Yes",Sufficient_data="Yes"),CQ:CQ+IF(DC:DC&lt;0,-1,1)*COUNTIF(CQ$2:CQ18,CQ:CQ),"")</f>
        <v/>
      </c>
      <c r="CS19" s="104" t="str">
        <f>IF(AND(Include_study?="Yes",Sufficient_data="Yes"),RANK(DG:DG,DG:DG,1)*IF(DF:DF&lt;0,-1,1)+IF(DF:DF&lt;0,-1,1)*COUNTIF(CQ$2:CQ18,CQ:CQ),"")</f>
        <v/>
      </c>
      <c r="CT19" s="104" t="str">
        <f>IF(AND(Include_study?="Yes",Sufficient_data="Yes"),RANK(DJ:DJ,DJ:DJ,1)*IF(DI:DI&lt;0,-1,1)+IF(DI:DI&lt;0,-1,1)*COUNTIF(CQ$2:CQ18,CQ:CQ),"")</f>
        <v/>
      </c>
      <c r="CU19" s="6" t="e">
        <f>IF(AND(Include_study?="Yes",Sufficient_data="Yes"),'Publication Bias Analysis'!E:E,NA())</f>
        <v>#N/A</v>
      </c>
      <c r="CV19" s="54" t="e">
        <f>IF(AND(Include_study?="Yes",Sufficient_data="Yes"),'Publication Bias Analysis'!F:F,NA())</f>
        <v>#N/A</v>
      </c>
      <c r="CX19"/>
      <c r="CY19"/>
      <c r="DA19"/>
      <c r="DB19" s="157"/>
      <c r="DC1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" s="6" t="str">
        <f t="shared" si="54"/>
        <v/>
      </c>
      <c r="DE19" s="54" t="str">
        <f>IF(AND(Include_study?="Yes",Sufficient_data="Yes"),1/('Publication Bias Analysis'!F:F^2+IF(Additional_model="Fixed effect",0,$DN$6)),"")</f>
        <v/>
      </c>
      <c r="DF19" s="6" t="str">
        <f>IF(AND(Include_study?="Yes",Sufficient_data="Yes"),IF('Publication Bias Analysis'!L$38="Left",'Publication Bias Analysis'!E:E-DN$3,DN$3-'Publication Bias Analysis'!E:E),"")</f>
        <v/>
      </c>
      <c r="DG19" s="6" t="str">
        <f t="shared" si="55"/>
        <v/>
      </c>
      <c r="DH19" s="54" t="str">
        <f>IF(AND(DF19&lt;&gt;"",CR19&lt;=MAX(CR:CR)-DN$7),1/('Publication Bias Analysis'!F:F^2+IF(Additional_model="Fixed effect",0,$DN$13)),"")</f>
        <v/>
      </c>
      <c r="DI19" s="6" t="str">
        <f>IF(AND(Include_study?="Yes",Sufficient_data="Yes"),IF('Publication Bias Analysis'!L$38="Left",'Publication Bias Analysis'!E:E-DN$10,DN$10-'Publication Bias Analysis'!E:E),"")</f>
        <v/>
      </c>
      <c r="DJ19" s="6" t="str">
        <f t="shared" si="56"/>
        <v/>
      </c>
      <c r="DK19" s="54" t="str">
        <f t="shared" si="57"/>
        <v/>
      </c>
      <c r="DM19" s="14" t="s">
        <v>3</v>
      </c>
      <c r="DN19" s="6">
        <f>SUMPRODUCT(--(CT:CT&lt;=(MAX(CT:CT)-DN21)),Calculations!CK:CK,'Publication Bias Analysis'!E:E,'Publication Bias Analysis'!E:E)-SUMPRODUCT(--(CT:CT&lt;=(MAX(CT:CT)-DN21)),Calculations!CK:CK,'Publication Bias Analysis'!E:E)^2/SUMIF(CS:CS,"&lt;="&amp;(MAX(CS:CS)-DN21),Calculations!CK:CK)</f>
        <v>362.76696844040953</v>
      </c>
      <c r="DP19" s="73">
        <v>18</v>
      </c>
      <c r="DQ19" s="10" t="str">
        <f>IF(Trim_and_fill="On",IF(DN$21&gt;COUNT(DQ$2:DQ18),IF(COUNTIF(CR:CR,-1*(MAX(CR:CR)-DP19+1))=1,"",MAX(CR:CR)-DP19+1),""),"")</f>
        <v/>
      </c>
      <c r="DR19" s="6" t="str">
        <f t="shared" si="58"/>
        <v/>
      </c>
      <c r="DS19" s="6" t="str">
        <f t="shared" si="59"/>
        <v/>
      </c>
      <c r="DT19" s="6" t="str">
        <f t="shared" si="60"/>
        <v/>
      </c>
      <c r="DU19" s="37" t="str">
        <f>IF(DQ19&lt;&gt;"",1/(DS19^2+IF(Additional_model="Fixed effect",0,'Publication Bias Analysis'!L$32)),"")</f>
        <v/>
      </c>
      <c r="DV19" s="54" t="str">
        <f>IF(DQ19&lt;&gt;"",DR19-'Publication Bias Analysis'!I$37,"")</f>
        <v/>
      </c>
      <c r="DX19" s="73">
        <v>18</v>
      </c>
      <c r="DY19" s="6" t="e">
        <f t="shared" si="61"/>
        <v>#N/A</v>
      </c>
      <c r="DZ19" s="54" t="e">
        <f t="shared" si="62"/>
        <v>#N/A</v>
      </c>
      <c r="EB19" s="157"/>
      <c r="EC19" s="6" t="str">
        <f>IF(AND(Include_study?="Yes",Sufficient_data="Yes"),Calculations!CO:CO-AVERAGE(Calculations!CO:CO),"")</f>
        <v/>
      </c>
      <c r="ED19" s="54" t="str">
        <f>IF(AND(Include_study?="Yes",Sufficient_data="Yes"),Calculations!CP19-('Publication Bias Analysis'!P$3+Calculations!CO19*'Publication Bias Analysis'!P$4),"")</f>
        <v/>
      </c>
      <c r="EF19" s="157"/>
      <c r="EG19" s="6" t="str">
        <f t="shared" si="63"/>
        <v/>
      </c>
      <c r="EH19" s="6" t="str">
        <f t="shared" si="64"/>
        <v/>
      </c>
      <c r="EI19" s="10" t="str">
        <f t="shared" si="65"/>
        <v/>
      </c>
      <c r="EJ19" s="10" t="str">
        <f t="shared" si="66"/>
        <v/>
      </c>
      <c r="EK19" s="10" t="str">
        <f>IF(AND(Include_study?="Yes",Sufficient_data="Yes"),COUNTIFS(EI$2:EI18,"&lt;"&amp;EI19,EJ$2:EJ18,"&lt;"&amp;EJ19)+COUNTIFS(EI$2:EI18,"&gt;"&amp;EI19,EJ$2:EJ18,"&gt;"&amp;EJ19)+COUNTIFS(EI20:EI$201,"&lt;"&amp;EI19,EJ20:EJ$201,"&lt;"&amp;EJ19)+COUNTIFS(EI20:EI$201,"&gt;"&amp;EI19,EJ20:EJ$201,"&gt;"&amp;EJ19),"")</f>
        <v/>
      </c>
      <c r="EL19" s="70" t="str">
        <f>IF(AND(Include_study?="Yes",Sufficient_data="Yes"),COUNTIFS(EI$2:EI18,"&lt;"&amp;EI19,EJ$2:EJ18,"&gt;"&amp;EJ19)+COUNTIFS(EI$2:EI18,"&gt;"&amp;EI19,EJ$2:EJ18,"&lt;"&amp;EJ19)+COUNTIFS(EI20:EI$201,"&lt;"&amp;EI19,EJ20:EJ$201,"&gt;"&amp;EJ19)+COUNTIFS(EI20:EI$201,"&gt;"&amp;EI19,EJ20:EJ$201,"&lt;"&amp;EJ19),"")</f>
        <v/>
      </c>
      <c r="EN19" s="157"/>
      <c r="ER19"/>
      <c r="ES19" s="157"/>
      <c r="ET19" s="6" t="e">
        <f t="shared" si="67"/>
        <v>#N/A</v>
      </c>
      <c r="EU19" s="54" t="e">
        <f t="shared" si="68"/>
        <v>#N/A</v>
      </c>
      <c r="EY19" s="2"/>
      <c r="EZ19"/>
      <c r="FA19" s="157"/>
      <c r="FB19" s="10" t="str">
        <f>IF('Publication Bias Analysis'!AS:AS&lt;&gt;"",RANK('Publication Bias Analysis'!AS:AS,'Publication Bias Analysis'!AS:AS,1)+COUNTIF('Publication Bias Analysis'!AS$2:AS18,'Publication Bias Analysis'!AS19),"")</f>
        <v/>
      </c>
      <c r="FC19" s="6" t="str">
        <f t="shared" si="69"/>
        <v/>
      </c>
      <c r="FD19" s="43" t="e">
        <f>IF(AND(Include_study?="Yes",Sufficient_data="Yes"),'Publication Bias Analysis'!AR19,NA())</f>
        <v>#N/A</v>
      </c>
      <c r="FE19" s="43" t="e">
        <f>IF(AND(Include_study?="Yes",Sufficient_data="Yes"),'Publication Bias Analysis'!AS19,NA())</f>
        <v>#N/A</v>
      </c>
      <c r="FF19" s="6" t="str">
        <f>IF(AND(Include_study?="Yes",Sufficient_data="Yes"),Calculations!FD19-AVERAGE('Publication Bias Analysis'!AR:AR),"")</f>
        <v/>
      </c>
      <c r="FG19" s="54" t="str">
        <f>IF(AND(Include_study?="Yes",Sufficient_data="Yes"),FE:FE-('Publication Bias Analysis'!AV$30+'Publication Bias Analysis'!AV$31*FD:FD),"")</f>
        <v/>
      </c>
      <c r="FK19" s="2"/>
      <c r="FL19"/>
      <c r="FM19" s="157"/>
      <c r="FN19" s="6" t="str">
        <f t="shared" si="70"/>
        <v/>
      </c>
      <c r="FO19" s="6" t="str">
        <f t="shared" si="74"/>
        <v/>
      </c>
      <c r="FP19" s="54" t="str">
        <f t="shared" si="75"/>
        <v/>
      </c>
    </row>
    <row r="20" spans="1:172" ht="14.25" x14ac:dyDescent="0.2">
      <c r="A20" s="163"/>
      <c r="B20" s="10" t="str">
        <f>IF(AND(Sufficient_data="Yes",Include_study?="Yes"),IF(AND(Sort_By=$E$1,Order="Ascending"),IF(Input!Study_name="",COUNTIFS(Input!Study_name,"&lt;&gt;"&amp;"",Include_study?,"Yes",Sufficient_data,"Yes")+1,IF(COUNT(E20)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0" s="10" t="str">
        <f>IF(B20&lt;&gt;"",IF(B20=0,COUNTIF(B$2:B19,0)+1,COUNTIF(B$2:B19,B20)+COUNTIF(B:B,"&lt;"&amp;B20)+1),"")</f>
        <v/>
      </c>
      <c r="D20" s="10" t="str">
        <f t="shared" si="0"/>
        <v/>
      </c>
      <c r="E20" s="6" t="str">
        <f>IF(AND(Sufficient_data="Yes",Include_study?="Yes",Input!Study_name&lt;&gt;""),Input!Study_name,"")</f>
        <v/>
      </c>
      <c r="F20" s="6" t="str">
        <f>IF(AND(Sufficient_data="Yes",Include_study?="Yes"),Input!Effect_size,"")</f>
        <v/>
      </c>
      <c r="G20" s="10" t="str">
        <f>IF(AND(Sufficient_data="Yes",Include_study?="Yes",Input!Number_of_observations&lt;&gt;""),Input!Number_of_observations,"")</f>
        <v/>
      </c>
      <c r="H20" s="6" t="str">
        <f>IF(AND(Sufficient_data="Yes",Include_study?="Yes"),Input!Standard_error,"")</f>
        <v/>
      </c>
      <c r="I20" s="6" t="str">
        <f t="shared" si="1"/>
        <v/>
      </c>
      <c r="J20" s="6" t="str">
        <f t="shared" si="2"/>
        <v/>
      </c>
      <c r="K20" s="6" t="str">
        <f t="shared" si="3"/>
        <v/>
      </c>
      <c r="L20" s="6" t="str">
        <f t="shared" si="4"/>
        <v/>
      </c>
      <c r="M20" s="120" t="str">
        <f t="shared" si="5"/>
        <v/>
      </c>
      <c r="N20" s="54" t="str">
        <f t="shared" si="6"/>
        <v/>
      </c>
      <c r="O20" s="109"/>
      <c r="P20" s="75" t="e">
        <f t="shared" si="7"/>
        <v>#N/A</v>
      </c>
      <c r="Q20" s="6" t="e">
        <f>IF(AND(Sufficient_data="Yes",Include_study?="Yes",Input!Number_of_observations&lt;&gt;""),Effect_size-CI_Lower_limit,NA())</f>
        <v>#N/A</v>
      </c>
      <c r="R20" s="54" t="e">
        <f>IF(AND(Sufficient_data="Yes",Include_study?="Yes",Input!Number_of_observations&lt;&gt;""),CI_Upper_limit-Effect_size,NA())</f>
        <v>#N/A</v>
      </c>
      <c r="W20" s="163"/>
      <c r="X20" s="16" t="str">
        <f t="shared" si="8"/>
        <v/>
      </c>
      <c r="Y20" s="6" t="str">
        <f t="shared" si="9"/>
        <v/>
      </c>
      <c r="Z20" s="6" t="str">
        <f t="shared" si="10"/>
        <v/>
      </c>
      <c r="AA20" s="6" t="str">
        <f>IF(AND(Sufficient_data="Yes",Include_study?="Yes",Subgroup&lt;&gt;""),Input!Effect_size,"")</f>
        <v/>
      </c>
      <c r="AB20" s="6" t="str">
        <f t="shared" si="11"/>
        <v/>
      </c>
      <c r="AC20" s="6" t="str">
        <f t="shared" si="12"/>
        <v/>
      </c>
      <c r="AD20" s="6" t="str">
        <f t="shared" si="13"/>
        <v/>
      </c>
      <c r="AE20" s="6" t="str">
        <f t="shared" si="14"/>
        <v/>
      </c>
      <c r="AF20" s="6" t="str">
        <f t="shared" si="15"/>
        <v/>
      </c>
      <c r="AG20" s="125" t="str">
        <f t="shared" si="16"/>
        <v/>
      </c>
      <c r="AH20" s="128" t="str">
        <f t="shared" si="17"/>
        <v/>
      </c>
      <c r="AJ20" s="75" t="e">
        <f t="shared" si="18"/>
        <v>#N/A</v>
      </c>
      <c r="AK20" s="37" t="e">
        <f t="shared" si="19"/>
        <v>#N/A</v>
      </c>
      <c r="AL20" s="54" t="e">
        <f t="shared" si="20"/>
        <v>#N/A</v>
      </c>
      <c r="AN20" s="77" t="str">
        <f t="shared" si="21"/>
        <v/>
      </c>
      <c r="AO20" s="6" t="str">
        <f>IF(AND(Sufficient_data="Yes",Include_study?="Yes",Subgroup&lt;&gt;""),IF(COUNTIFS(Input!G$2:G19,"="&amp;"Yes",Input!C$2:C19,"="&amp;"Yes",Input!H$2:H19,"="&amp;Subgroup)&gt;0,"",Subgroup),"")</f>
        <v/>
      </c>
      <c r="AP20" s="16" t="str">
        <f t="shared" si="22"/>
        <v/>
      </c>
      <c r="AQ20" s="10" t="str">
        <f t="shared" si="23"/>
        <v/>
      </c>
      <c r="AR20" s="6" t="str">
        <f t="shared" si="24"/>
        <v/>
      </c>
      <c r="AS20" s="24" t="str">
        <f t="shared" si="25"/>
        <v/>
      </c>
      <c r="AT20" s="12" t="str">
        <f t="shared" si="26"/>
        <v/>
      </c>
      <c r="AU20" s="6" t="str">
        <f t="shared" si="27"/>
        <v/>
      </c>
      <c r="AV20" s="43" t="str">
        <f t="shared" si="28"/>
        <v/>
      </c>
      <c r="AW20" s="6" t="str">
        <f t="shared" si="29"/>
        <v/>
      </c>
      <c r="AX20" s="6" t="str">
        <f t="shared" si="30"/>
        <v/>
      </c>
      <c r="AY20" s="43" t="str">
        <f t="shared" si="31"/>
        <v/>
      </c>
      <c r="AZ20" s="16" t="str">
        <f t="shared" si="32"/>
        <v/>
      </c>
      <c r="BA20" s="131" t="str">
        <f t="shared" si="33"/>
        <v/>
      </c>
      <c r="BB20" s="131" t="str">
        <f t="shared" si="34"/>
        <v/>
      </c>
      <c r="BC20" s="6" t="str">
        <f t="shared" si="35"/>
        <v/>
      </c>
      <c r="BD20" s="6" t="str">
        <f t="shared" si="36"/>
        <v/>
      </c>
      <c r="BE20" s="131" t="str">
        <f t="shared" si="37"/>
        <v/>
      </c>
      <c r="BF20" s="131" t="str">
        <f t="shared" si="38"/>
        <v/>
      </c>
      <c r="BG20" s="6" t="str">
        <f t="shared" si="39"/>
        <v/>
      </c>
      <c r="BH20" s="6" t="str">
        <f t="shared" si="40"/>
        <v/>
      </c>
      <c r="BI20" s="6" t="str">
        <f t="shared" si="41"/>
        <v/>
      </c>
      <c r="BJ20" s="6" t="e">
        <f t="shared" si="42"/>
        <v>#N/A</v>
      </c>
      <c r="BK20" s="12" t="str">
        <f t="shared" si="76"/>
        <v/>
      </c>
      <c r="BL20" s="6" t="str">
        <f t="shared" si="43"/>
        <v/>
      </c>
      <c r="BM20" s="6" t="str">
        <f t="shared" si="71"/>
        <v/>
      </c>
      <c r="BN20" s="37" t="str">
        <f t="shared" si="44"/>
        <v/>
      </c>
      <c r="BO20" s="54" t="str">
        <f t="shared" si="72"/>
        <v/>
      </c>
      <c r="BQ20" s="14" t="s">
        <v>45</v>
      </c>
      <c r="BR20" s="6">
        <f>BR5-BR2</f>
        <v>2.4288128701232288</v>
      </c>
      <c r="BT20" s="164"/>
      <c r="BU20" s="6" t="e">
        <f t="shared" si="45"/>
        <v>#N/A</v>
      </c>
      <c r="BV20" s="6" t="e">
        <f t="shared" si="46"/>
        <v>#N/A</v>
      </c>
      <c r="BW20" s="6" t="str">
        <f t="shared" si="47"/>
        <v/>
      </c>
      <c r="BX20" s="6" t="str">
        <f>IF(AND(Sufficient_data="Yes",Include_study?="Yes",Moderator&lt;&gt;""),'Moderator Analysis'!F:F-CG$3,"")</f>
        <v/>
      </c>
      <c r="BY20" s="54" t="str">
        <f>IF(AND(Sufficient_data="Yes",Include_study?="Yes",Moderator&lt;&gt;""),Weightf*(Effect_size-CG$5-CG$4*'Moderator Analysis'!F:F)^2,"")</f>
        <v/>
      </c>
      <c r="CA20" s="75" t="str">
        <f>IF(AND(Sufficient_data="Yes",Include_study?="Yes",Moderator&lt;&gt;""),1/('Publication Bias Analysis'!F20^2+CG$7),"")</f>
        <v/>
      </c>
      <c r="CB20" s="6" t="str">
        <f>IF(AND(Sufficient_data="Yes",Include_study?="Yes",CA20&lt;&gt;""),Effect_size-'Moderator Analysis'!J$37,"")</f>
        <v/>
      </c>
      <c r="CC20" s="6" t="str">
        <f t="shared" si="48"/>
        <v/>
      </c>
      <c r="CD20" s="54" t="str">
        <f>IF(AND(Sufficient_data="Yes",Include_study?="Yes",CA20&lt;&gt;""),CA:CA*(Effect_size-'Moderator Analysis'!J$29-'Moderator Analysis'!J$30*Moderator)^2,"")</f>
        <v/>
      </c>
      <c r="CE20" s="27"/>
      <c r="CG20" s="2"/>
      <c r="CH20"/>
      <c r="CI20" s="164"/>
      <c r="CJ20" s="166"/>
      <c r="CK20" s="6" t="str">
        <f t="shared" si="49"/>
        <v/>
      </c>
      <c r="CL20" s="37" t="str">
        <f t="shared" si="50"/>
        <v/>
      </c>
      <c r="CM20" s="37" t="str">
        <f>IF(AND(Include_study?="Yes",Sufficient_data="Yes"),1/(Standard_error^2+IF(Additional_model="Fixed effect",0,'Publication Bias Analysis'!L$32)),"")</f>
        <v/>
      </c>
      <c r="CN20" s="37" t="str">
        <f>IF(AND(Include_study?="Yes",Sufficient_data="Yes"),'Publication Bias Analysis'!E:E-'Publication Bias Analysis'!I$29,"")</f>
        <v/>
      </c>
      <c r="CO20" s="37" t="str">
        <f t="shared" si="51"/>
        <v/>
      </c>
      <c r="CP20" s="37" t="str">
        <f t="shared" si="52"/>
        <v/>
      </c>
      <c r="CQ20" s="104" t="str">
        <f t="shared" si="53"/>
        <v/>
      </c>
      <c r="CR20" s="104" t="str">
        <f>IF(AND(Include_study?="Yes",Sufficient_data="Yes"),CQ:CQ+IF(DC:DC&lt;0,-1,1)*COUNTIF(CQ$2:CQ19,CQ:CQ),"")</f>
        <v/>
      </c>
      <c r="CS20" s="104" t="str">
        <f>IF(AND(Include_study?="Yes",Sufficient_data="Yes"),RANK(DG:DG,DG:DG,1)*IF(DF:DF&lt;0,-1,1)+IF(DF:DF&lt;0,-1,1)*COUNTIF(CQ$2:CQ19,CQ:CQ),"")</f>
        <v/>
      </c>
      <c r="CT20" s="104" t="str">
        <f>IF(AND(Include_study?="Yes",Sufficient_data="Yes"),RANK(DJ:DJ,DJ:DJ,1)*IF(DI:DI&lt;0,-1,1)+IF(DI:DI&lt;0,-1,1)*COUNTIF(CQ$2:CQ19,CQ:CQ),"")</f>
        <v/>
      </c>
      <c r="CU20" s="6" t="e">
        <f>IF(AND(Include_study?="Yes",Sufficient_data="Yes"),'Publication Bias Analysis'!E:E,NA())</f>
        <v>#N/A</v>
      </c>
      <c r="CV20" s="54" t="e">
        <f>IF(AND(Include_study?="Yes",Sufficient_data="Yes"),'Publication Bias Analysis'!F:F,NA())</f>
        <v>#N/A</v>
      </c>
      <c r="CX20" s="33"/>
      <c r="CY20"/>
      <c r="DA20"/>
      <c r="DB20" s="157"/>
      <c r="DC2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0" s="6" t="str">
        <f t="shared" si="54"/>
        <v/>
      </c>
      <c r="DE20" s="54" t="str">
        <f>IF(AND(Include_study?="Yes",Sufficient_data="Yes"),1/('Publication Bias Analysis'!F:F^2+IF(Additional_model="Fixed effect",0,$DN$6)),"")</f>
        <v/>
      </c>
      <c r="DF20" s="6" t="str">
        <f>IF(AND(Include_study?="Yes",Sufficient_data="Yes"),IF('Publication Bias Analysis'!L$38="Left",'Publication Bias Analysis'!E:E-DN$3,DN$3-'Publication Bias Analysis'!E:E),"")</f>
        <v/>
      </c>
      <c r="DG20" s="6" t="str">
        <f t="shared" si="55"/>
        <v/>
      </c>
      <c r="DH20" s="54" t="str">
        <f>IF(AND(DF20&lt;&gt;"",CR20&lt;=MAX(CR:CR)-DN$7),1/('Publication Bias Analysis'!F:F^2+IF(Additional_model="Fixed effect",0,$DN$13)),"")</f>
        <v/>
      </c>
      <c r="DI20" s="6" t="str">
        <f>IF(AND(Include_study?="Yes",Sufficient_data="Yes"),IF('Publication Bias Analysis'!L$38="Left",'Publication Bias Analysis'!E:E-DN$10,DN$10-'Publication Bias Analysis'!E:E),"")</f>
        <v/>
      </c>
      <c r="DJ20" s="6" t="str">
        <f t="shared" si="56"/>
        <v/>
      </c>
      <c r="DK20" s="54" t="str">
        <f t="shared" si="57"/>
        <v/>
      </c>
      <c r="DM20" s="14" t="s">
        <v>26</v>
      </c>
      <c r="DN20" s="6">
        <f>MAX(0,(DN19-(k_-DN21))/((SUMIF(CT:CT,"&lt;="&amp;(MAX(CT:CT)-DN21),Calculations!CK:CK))-((SUMPRODUCT(--(CT:CT&lt;=(MAX(CT:CT)-DN21)),Calculations!CK:CK,Calculations!CK:CK))/(SUMIF(CT:CT,"&lt;="&amp;(MAX(CT:CT)-DN21),Calculations!CK:CK)))))</f>
        <v>1.3025685551846473</v>
      </c>
      <c r="DP20" s="73">
        <v>19</v>
      </c>
      <c r="DQ20" s="10" t="str">
        <f>IF(Trim_and_fill="On",IF(DN$21&gt;COUNT(DQ$2:DQ19),IF(COUNTIF(CR:CR,-1*(MAX(CR:CR)-DP20+1))=1,"",MAX(CR:CR)-DP20+1),""),"")</f>
        <v/>
      </c>
      <c r="DR20" s="6" t="str">
        <f t="shared" si="58"/>
        <v/>
      </c>
      <c r="DS20" s="6" t="str">
        <f t="shared" si="59"/>
        <v/>
      </c>
      <c r="DT20" s="6" t="str">
        <f t="shared" si="60"/>
        <v/>
      </c>
      <c r="DU20" s="37" t="str">
        <f>IF(DQ20&lt;&gt;"",1/(DS20^2+IF(Additional_model="Fixed effect",0,'Publication Bias Analysis'!L$32)),"")</f>
        <v/>
      </c>
      <c r="DV20" s="54" t="str">
        <f>IF(DQ20&lt;&gt;"",DR20-'Publication Bias Analysis'!I$37,"")</f>
        <v/>
      </c>
      <c r="DX20" s="73">
        <v>19</v>
      </c>
      <c r="DY20" s="6" t="e">
        <f t="shared" si="61"/>
        <v>#N/A</v>
      </c>
      <c r="DZ20" s="54" t="e">
        <f t="shared" si="62"/>
        <v>#N/A</v>
      </c>
      <c r="EB20" s="157"/>
      <c r="EC20" s="6" t="str">
        <f>IF(AND(Include_study?="Yes",Sufficient_data="Yes"),Calculations!CO:CO-AVERAGE(Calculations!CO:CO),"")</f>
        <v/>
      </c>
      <c r="ED20" s="54" t="str">
        <f>IF(AND(Include_study?="Yes",Sufficient_data="Yes"),Calculations!CP20-('Publication Bias Analysis'!P$3+Calculations!CO20*'Publication Bias Analysis'!P$4),"")</f>
        <v/>
      </c>
      <c r="EF20" s="157"/>
      <c r="EG20" s="6" t="str">
        <f t="shared" si="63"/>
        <v/>
      </c>
      <c r="EH20" s="6" t="str">
        <f t="shared" si="64"/>
        <v/>
      </c>
      <c r="EI20" s="10" t="str">
        <f t="shared" si="65"/>
        <v/>
      </c>
      <c r="EJ20" s="10" t="str">
        <f t="shared" si="66"/>
        <v/>
      </c>
      <c r="EK20" s="10" t="str">
        <f>IF(AND(Include_study?="Yes",Sufficient_data="Yes"),COUNTIFS(EI$2:EI19,"&lt;"&amp;EI20,EJ$2:EJ19,"&lt;"&amp;EJ20)+COUNTIFS(EI$2:EI19,"&gt;"&amp;EI20,EJ$2:EJ19,"&gt;"&amp;EJ20)+COUNTIFS(EI21:EI$201,"&lt;"&amp;EI20,EJ21:EJ$201,"&lt;"&amp;EJ20)+COUNTIFS(EI21:EI$201,"&gt;"&amp;EI20,EJ21:EJ$201,"&gt;"&amp;EJ20),"")</f>
        <v/>
      </c>
      <c r="EL20" s="70" t="str">
        <f>IF(AND(Include_study?="Yes",Sufficient_data="Yes"),COUNTIFS(EI$2:EI19,"&lt;"&amp;EI20,EJ$2:EJ19,"&gt;"&amp;EJ20)+COUNTIFS(EI$2:EI19,"&gt;"&amp;EI20,EJ$2:EJ19,"&lt;"&amp;EJ20)+COUNTIFS(EI21:EI$201,"&lt;"&amp;EI20,EJ21:EJ$201,"&gt;"&amp;EJ20)+COUNTIFS(EI21:EI$201,"&gt;"&amp;EI20,EJ21:EJ$201,"&lt;"&amp;EJ20),"")</f>
        <v/>
      </c>
      <c r="EN20" s="157"/>
      <c r="ER20"/>
      <c r="ES20" s="157"/>
      <c r="ET20" s="6" t="e">
        <f t="shared" si="67"/>
        <v>#N/A</v>
      </c>
      <c r="EU20" s="54" t="e">
        <f t="shared" si="68"/>
        <v>#N/A</v>
      </c>
      <c r="EY20" s="2"/>
      <c r="EZ20"/>
      <c r="FA20" s="157"/>
      <c r="FB20" s="10" t="str">
        <f>IF('Publication Bias Analysis'!AS:AS&lt;&gt;"",RANK('Publication Bias Analysis'!AS:AS,'Publication Bias Analysis'!AS:AS,1)+COUNTIF('Publication Bias Analysis'!AS$2:AS19,'Publication Bias Analysis'!AS20),"")</f>
        <v/>
      </c>
      <c r="FC20" s="6" t="str">
        <f t="shared" si="69"/>
        <v/>
      </c>
      <c r="FD20" s="43" t="e">
        <f>IF(AND(Include_study?="Yes",Sufficient_data="Yes"),'Publication Bias Analysis'!AR20,NA())</f>
        <v>#N/A</v>
      </c>
      <c r="FE20" s="43" t="e">
        <f>IF(AND(Include_study?="Yes",Sufficient_data="Yes"),'Publication Bias Analysis'!AS20,NA())</f>
        <v>#N/A</v>
      </c>
      <c r="FF20" s="6" t="str">
        <f>IF(AND(Include_study?="Yes",Sufficient_data="Yes"),Calculations!FD20-AVERAGE('Publication Bias Analysis'!AR:AR),"")</f>
        <v/>
      </c>
      <c r="FG20" s="54" t="str">
        <f>IF(AND(Include_study?="Yes",Sufficient_data="Yes"),FE:FE-('Publication Bias Analysis'!AV$30+'Publication Bias Analysis'!AV$31*FD:FD),"")</f>
        <v/>
      </c>
      <c r="FK20" s="2"/>
      <c r="FL20"/>
      <c r="FM20" s="157"/>
      <c r="FN20" s="6" t="str">
        <f t="shared" si="70"/>
        <v/>
      </c>
      <c r="FO20" s="6" t="str">
        <f t="shared" si="74"/>
        <v/>
      </c>
      <c r="FP20" s="54" t="str">
        <f t="shared" si="75"/>
        <v/>
      </c>
    </row>
    <row r="21" spans="1:172" x14ac:dyDescent="0.2">
      <c r="A21" s="163"/>
      <c r="B21" s="10" t="str">
        <f>IF(AND(Sufficient_data="Yes",Include_study?="Yes"),IF(AND(Sort_By=$E$1,Order="Ascending"),IF(Input!Study_name="",COUNTIFS(Input!Study_name,"&lt;&gt;"&amp;"",Include_study?,"Yes",Sufficient_data,"Yes")+1,IF(COUNT(E21)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1" s="10" t="str">
        <f>IF(B21&lt;&gt;"",IF(B21=0,COUNTIF(B$2:B20,0)+1,COUNTIF(B$2:B20,B21)+COUNTIF(B:B,"&lt;"&amp;B21)+1),"")</f>
        <v/>
      </c>
      <c r="D21" s="10" t="str">
        <f t="shared" si="0"/>
        <v/>
      </c>
      <c r="E21" s="6" t="str">
        <f>IF(AND(Sufficient_data="Yes",Include_study?="Yes",Input!Study_name&lt;&gt;""),Input!Study_name,"")</f>
        <v/>
      </c>
      <c r="F21" s="6" t="str">
        <f>IF(AND(Sufficient_data="Yes",Include_study?="Yes"),Input!Effect_size,"")</f>
        <v/>
      </c>
      <c r="G21" s="10" t="str">
        <f>IF(AND(Sufficient_data="Yes",Include_study?="Yes",Input!Number_of_observations&lt;&gt;""),Input!Number_of_observations,"")</f>
        <v/>
      </c>
      <c r="H21" s="6" t="str">
        <f>IF(AND(Sufficient_data="Yes",Include_study?="Yes"),Input!Standard_error,"")</f>
        <v/>
      </c>
      <c r="I21" s="6" t="str">
        <f t="shared" si="1"/>
        <v/>
      </c>
      <c r="J21" s="6" t="str">
        <f t="shared" si="2"/>
        <v/>
      </c>
      <c r="K21" s="6" t="str">
        <f t="shared" si="3"/>
        <v/>
      </c>
      <c r="L21" s="6" t="str">
        <f t="shared" si="4"/>
        <v/>
      </c>
      <c r="M21" s="120" t="str">
        <f t="shared" si="5"/>
        <v/>
      </c>
      <c r="N21" s="54" t="str">
        <f t="shared" si="6"/>
        <v/>
      </c>
      <c r="O21" s="109"/>
      <c r="P21" s="75" t="e">
        <f t="shared" si="7"/>
        <v>#N/A</v>
      </c>
      <c r="Q21" s="6" t="e">
        <f>IF(AND(Sufficient_data="Yes",Include_study?="Yes",Input!Number_of_observations&lt;&gt;""),Effect_size-CI_Lower_limit,NA())</f>
        <v>#N/A</v>
      </c>
      <c r="R21" s="54" t="e">
        <f>IF(AND(Sufficient_data="Yes",Include_study?="Yes",Input!Number_of_observations&lt;&gt;""),CI_Upper_limit-Effect_size,NA())</f>
        <v>#N/A</v>
      </c>
      <c r="W21" s="163"/>
      <c r="X21" s="16" t="str">
        <f t="shared" si="8"/>
        <v/>
      </c>
      <c r="Y21" s="6" t="str">
        <f t="shared" si="9"/>
        <v/>
      </c>
      <c r="Z21" s="6" t="str">
        <f t="shared" si="10"/>
        <v/>
      </c>
      <c r="AA21" s="6" t="str">
        <f>IF(AND(Sufficient_data="Yes",Include_study?="Yes",Subgroup&lt;&gt;""),Input!Effect_size,"")</f>
        <v/>
      </c>
      <c r="AB21" s="6" t="str">
        <f t="shared" si="11"/>
        <v/>
      </c>
      <c r="AC21" s="6" t="str">
        <f t="shared" si="12"/>
        <v/>
      </c>
      <c r="AD21" s="6" t="str">
        <f t="shared" si="13"/>
        <v/>
      </c>
      <c r="AE21" s="6" t="str">
        <f t="shared" si="14"/>
        <v/>
      </c>
      <c r="AF21" s="6" t="str">
        <f t="shared" si="15"/>
        <v/>
      </c>
      <c r="AG21" s="125" t="str">
        <f t="shared" si="16"/>
        <v/>
      </c>
      <c r="AH21" s="128" t="str">
        <f t="shared" si="17"/>
        <v/>
      </c>
      <c r="AJ21" s="75" t="e">
        <f t="shared" si="18"/>
        <v>#N/A</v>
      </c>
      <c r="AK21" s="37" t="e">
        <f t="shared" si="19"/>
        <v>#N/A</v>
      </c>
      <c r="AL21" s="54" t="e">
        <f t="shared" si="20"/>
        <v>#N/A</v>
      </c>
      <c r="AN21" s="77" t="str">
        <f t="shared" si="21"/>
        <v/>
      </c>
      <c r="AO21" s="6" t="str">
        <f>IF(AND(Sufficient_data="Yes",Include_study?="Yes",Subgroup&lt;&gt;""),IF(COUNTIFS(Input!G$2:G20,"="&amp;"Yes",Input!C$2:C20,"="&amp;"Yes",Input!H$2:H20,"="&amp;Subgroup)&gt;0,"",Subgroup),"")</f>
        <v/>
      </c>
      <c r="AP21" s="16" t="str">
        <f t="shared" si="22"/>
        <v/>
      </c>
      <c r="AQ21" s="10" t="str">
        <f t="shared" si="23"/>
        <v/>
      </c>
      <c r="AR21" s="6" t="str">
        <f t="shared" si="24"/>
        <v/>
      </c>
      <c r="AS21" s="24" t="str">
        <f t="shared" si="25"/>
        <v/>
      </c>
      <c r="AT21" s="12" t="str">
        <f t="shared" si="26"/>
        <v/>
      </c>
      <c r="AU21" s="6" t="str">
        <f t="shared" si="27"/>
        <v/>
      </c>
      <c r="AV21" s="43" t="str">
        <f t="shared" si="28"/>
        <v/>
      </c>
      <c r="AW21" s="6" t="str">
        <f t="shared" si="29"/>
        <v/>
      </c>
      <c r="AX21" s="44" t="str">
        <f t="shared" si="30"/>
        <v/>
      </c>
      <c r="AY21" s="43" t="str">
        <f t="shared" si="31"/>
        <v/>
      </c>
      <c r="AZ21" s="45" t="str">
        <f t="shared" si="32"/>
        <v/>
      </c>
      <c r="BA21" s="131" t="str">
        <f t="shared" si="33"/>
        <v/>
      </c>
      <c r="BB21" s="131" t="str">
        <f t="shared" si="34"/>
        <v/>
      </c>
      <c r="BC21" s="44" t="str">
        <f t="shared" si="35"/>
        <v/>
      </c>
      <c r="BD21" s="44" t="str">
        <f t="shared" si="36"/>
        <v/>
      </c>
      <c r="BE21" s="131" t="str">
        <f t="shared" si="37"/>
        <v/>
      </c>
      <c r="BF21" s="131" t="str">
        <f t="shared" si="38"/>
        <v/>
      </c>
      <c r="BG21" s="44" t="str">
        <f t="shared" si="39"/>
        <v/>
      </c>
      <c r="BH21" s="44" t="str">
        <f t="shared" si="40"/>
        <v/>
      </c>
      <c r="BI21" s="44" t="str">
        <f t="shared" si="41"/>
        <v/>
      </c>
      <c r="BJ21" s="6" t="e">
        <f t="shared" si="42"/>
        <v>#N/A</v>
      </c>
      <c r="BK21" s="12" t="str">
        <f t="shared" si="76"/>
        <v/>
      </c>
      <c r="BL21" s="6" t="str">
        <f t="shared" si="43"/>
        <v/>
      </c>
      <c r="BM21" s="6" t="str">
        <f t="shared" si="71"/>
        <v/>
      </c>
      <c r="BN21" s="37" t="str">
        <f t="shared" si="44"/>
        <v/>
      </c>
      <c r="BO21" s="54" t="str">
        <f t="shared" si="72"/>
        <v/>
      </c>
      <c r="BQ21" s="14" t="s">
        <v>46</v>
      </c>
      <c r="BR21" s="6">
        <f>BR2-BR6</f>
        <v>4.1959554895308298</v>
      </c>
      <c r="BT21" s="164"/>
      <c r="BU21" s="6" t="e">
        <f t="shared" si="45"/>
        <v>#N/A</v>
      </c>
      <c r="BV21" s="6" t="e">
        <f t="shared" si="46"/>
        <v>#N/A</v>
      </c>
      <c r="BW21" s="6" t="str">
        <f t="shared" si="47"/>
        <v/>
      </c>
      <c r="BX21" s="6" t="str">
        <f>IF(AND(Sufficient_data="Yes",Include_study?="Yes",Moderator&lt;&gt;""),'Moderator Analysis'!F:F-CG$3,"")</f>
        <v/>
      </c>
      <c r="BY21" s="54" t="str">
        <f>IF(AND(Sufficient_data="Yes",Include_study?="Yes",Moderator&lt;&gt;""),Weightf*(Effect_size-CG$5-CG$4*'Moderator Analysis'!F:F)^2,"")</f>
        <v/>
      </c>
      <c r="CA21" s="75" t="str">
        <f>IF(AND(Sufficient_data="Yes",Include_study?="Yes",Moderator&lt;&gt;""),1/('Publication Bias Analysis'!F21^2+CG$7),"")</f>
        <v/>
      </c>
      <c r="CB21" s="6" t="str">
        <f>IF(AND(Sufficient_data="Yes",Include_study?="Yes",CA21&lt;&gt;""),Effect_size-'Moderator Analysis'!J$37,"")</f>
        <v/>
      </c>
      <c r="CC21" s="6" t="str">
        <f t="shared" si="48"/>
        <v/>
      </c>
      <c r="CD21" s="54" t="str">
        <f>IF(AND(Sufficient_data="Yes",Include_study?="Yes",CA21&lt;&gt;""),CA:CA*(Effect_size-'Moderator Analysis'!J$29-'Moderator Analysis'!J$30*Moderator)^2,"")</f>
        <v/>
      </c>
      <c r="CE21" s="27"/>
      <c r="CG21" s="2"/>
      <c r="CH21"/>
      <c r="CI21" s="164"/>
      <c r="CJ21" s="166"/>
      <c r="CK21" s="6" t="str">
        <f t="shared" si="49"/>
        <v/>
      </c>
      <c r="CL21" s="37" t="str">
        <f t="shared" si="50"/>
        <v/>
      </c>
      <c r="CM21" s="37" t="str">
        <f>IF(AND(Include_study?="Yes",Sufficient_data="Yes"),1/(Standard_error^2+IF(Additional_model="Fixed effect",0,'Publication Bias Analysis'!L$32)),"")</f>
        <v/>
      </c>
      <c r="CN21" s="37" t="str">
        <f>IF(AND(Include_study?="Yes",Sufficient_data="Yes"),'Publication Bias Analysis'!E:E-'Publication Bias Analysis'!I$29,"")</f>
        <v/>
      </c>
      <c r="CO21" s="37" t="str">
        <f t="shared" si="51"/>
        <v/>
      </c>
      <c r="CP21" s="37" t="str">
        <f t="shared" si="52"/>
        <v/>
      </c>
      <c r="CQ21" s="104" t="str">
        <f t="shared" si="53"/>
        <v/>
      </c>
      <c r="CR21" s="104" t="str">
        <f>IF(AND(Include_study?="Yes",Sufficient_data="Yes"),CQ:CQ+IF(DC:DC&lt;0,-1,1)*COUNTIF(CQ$2:CQ20,CQ:CQ),"")</f>
        <v/>
      </c>
      <c r="CS21" s="104" t="str">
        <f>IF(AND(Include_study?="Yes",Sufficient_data="Yes"),RANK(DG:DG,DG:DG,1)*IF(DF:DF&lt;0,-1,1)+IF(DF:DF&lt;0,-1,1)*COUNTIF(CQ$2:CQ20,CQ:CQ),"")</f>
        <v/>
      </c>
      <c r="CT21" s="104" t="str">
        <f>IF(AND(Include_study?="Yes",Sufficient_data="Yes"),RANK(DJ:DJ,DJ:DJ,1)*IF(DI:DI&lt;0,-1,1)+IF(DI:DI&lt;0,-1,1)*COUNTIF(CQ$2:CQ20,CQ:CQ),"")</f>
        <v/>
      </c>
      <c r="CU21" s="6" t="e">
        <f>IF(AND(Include_study?="Yes",Sufficient_data="Yes"),'Publication Bias Analysis'!E:E,NA())</f>
        <v>#N/A</v>
      </c>
      <c r="CV21" s="54" t="e">
        <f>IF(AND(Include_study?="Yes",Sufficient_data="Yes"),'Publication Bias Analysis'!F:F,NA())</f>
        <v>#N/A</v>
      </c>
      <c r="CX21" s="33"/>
      <c r="CY21"/>
      <c r="DA21"/>
      <c r="DB21" s="157"/>
      <c r="DC2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1" s="6" t="str">
        <f t="shared" si="54"/>
        <v/>
      </c>
      <c r="DE21" s="54" t="str">
        <f>IF(AND(Include_study?="Yes",Sufficient_data="Yes"),1/('Publication Bias Analysis'!F:F^2+IF(Additional_model="Fixed effect",0,$DN$6)),"")</f>
        <v/>
      </c>
      <c r="DF21" s="43" t="str">
        <f>IF(AND(Include_study?="Yes",Sufficient_data="Yes"),IF('Publication Bias Analysis'!L$38="Left",'Publication Bias Analysis'!E:E-DN$3,DN$3-'Publication Bias Analysis'!E:E),"")</f>
        <v/>
      </c>
      <c r="DG21" s="6" t="str">
        <f t="shared" si="55"/>
        <v/>
      </c>
      <c r="DH21" s="54" t="str">
        <f>IF(AND(DF21&lt;&gt;"",CR21&lt;=MAX(CR:CR)-DN$7),1/('Publication Bias Analysis'!F:F^2+IF(Additional_model="Fixed effect",0,$DN$13)),"")</f>
        <v/>
      </c>
      <c r="DI21" s="6" t="str">
        <f>IF(AND(Include_study?="Yes",Sufficient_data="Yes"),IF('Publication Bias Analysis'!L$38="Left",'Publication Bias Analysis'!E:E-DN$10,DN$10-'Publication Bias Analysis'!E:E),"")</f>
        <v/>
      </c>
      <c r="DJ21" s="6" t="str">
        <f t="shared" si="56"/>
        <v/>
      </c>
      <c r="DK21" s="54" t="str">
        <f t="shared" si="57"/>
        <v/>
      </c>
      <c r="DM21" s="55" t="s">
        <v>137</v>
      </c>
      <c r="DN21" s="56">
        <f>IF('Publication Bias Analysis'!L37="Leftmost Run/Rightmost Run",MAX(COUNTIF(CT:CT,"&gt;"&amp;ABS(MIN(CT:CT)))-1,0),ROUND(MAX(0,((4*SUMIF(DI:DI,"&gt;"&amp;0,CT:CT)-(k_)*(k_+1))/(2*(k_)-1))),0))</f>
        <v>0</v>
      </c>
      <c r="DP21" s="73">
        <v>20</v>
      </c>
      <c r="DQ21" s="10" t="str">
        <f>IF(Trim_and_fill="On",IF(DN$21&gt;COUNT(DQ$2:DQ20),IF(COUNTIF(CR:CR,-1*(MAX(CR:CR)-DP21+1))=1,"",MAX(CR:CR)-DP21+1),""),"")</f>
        <v/>
      </c>
      <c r="DR21" s="6" t="str">
        <f t="shared" si="58"/>
        <v/>
      </c>
      <c r="DS21" s="6" t="str">
        <f t="shared" si="59"/>
        <v/>
      </c>
      <c r="DT21" s="6" t="str">
        <f t="shared" si="60"/>
        <v/>
      </c>
      <c r="DU21" s="37" t="str">
        <f>IF(DQ21&lt;&gt;"",1/(DS21^2+IF(Additional_model="Fixed effect",0,'Publication Bias Analysis'!L$32)),"")</f>
        <v/>
      </c>
      <c r="DV21" s="54" t="str">
        <f>IF(DQ21&lt;&gt;"",DR21-'Publication Bias Analysis'!I$37,"")</f>
        <v/>
      </c>
      <c r="DX21" s="73">
        <v>20</v>
      </c>
      <c r="DY21" s="6" t="e">
        <f t="shared" si="61"/>
        <v>#N/A</v>
      </c>
      <c r="DZ21" s="54" t="e">
        <f t="shared" si="62"/>
        <v>#N/A</v>
      </c>
      <c r="EB21" s="157"/>
      <c r="EC21" s="6" t="str">
        <f>IF(AND(Include_study?="Yes",Sufficient_data="Yes"),Calculations!CO:CO-AVERAGE(Calculations!CO:CO),"")</f>
        <v/>
      </c>
      <c r="ED21" s="54" t="str">
        <f>IF(AND(Include_study?="Yes",Sufficient_data="Yes"),Calculations!CP21-('Publication Bias Analysis'!P$3+Calculations!CO21*'Publication Bias Analysis'!P$4),"")</f>
        <v/>
      </c>
      <c r="EF21" s="157"/>
      <c r="EG21" s="43" t="str">
        <f t="shared" si="63"/>
        <v/>
      </c>
      <c r="EH21" s="6" t="str">
        <f t="shared" si="64"/>
        <v/>
      </c>
      <c r="EI21" s="10" t="str">
        <f t="shared" si="65"/>
        <v/>
      </c>
      <c r="EJ21" s="10" t="str">
        <f t="shared" si="66"/>
        <v/>
      </c>
      <c r="EK21" s="10" t="str">
        <f>IF(AND(Include_study?="Yes",Sufficient_data="Yes"),COUNTIFS(EI$2:EI20,"&lt;"&amp;EI21,EJ$2:EJ20,"&lt;"&amp;EJ21)+COUNTIFS(EI$2:EI20,"&gt;"&amp;EI21,EJ$2:EJ20,"&gt;"&amp;EJ21)+COUNTIFS(EI22:EI$201,"&lt;"&amp;EI21,EJ22:EJ$201,"&lt;"&amp;EJ21)+COUNTIFS(EI22:EI$201,"&gt;"&amp;EI21,EJ22:EJ$201,"&gt;"&amp;EJ21),"")</f>
        <v/>
      </c>
      <c r="EL21" s="70" t="str">
        <f>IF(AND(Include_study?="Yes",Sufficient_data="Yes"),COUNTIFS(EI$2:EI20,"&lt;"&amp;EI21,EJ$2:EJ20,"&gt;"&amp;EJ21)+COUNTIFS(EI$2:EI20,"&gt;"&amp;EI21,EJ$2:EJ20,"&lt;"&amp;EJ21)+COUNTIFS(EI22:EI$201,"&lt;"&amp;EI21,EJ22:EJ$201,"&gt;"&amp;EJ21)+COUNTIFS(EI22:EI$201,"&gt;"&amp;EI21,EJ22:EJ$201,"&lt;"&amp;EJ21),"")</f>
        <v/>
      </c>
      <c r="EN21" s="157"/>
      <c r="ER21"/>
      <c r="ES21" s="157"/>
      <c r="ET21" s="6" t="e">
        <f t="shared" si="67"/>
        <v>#N/A</v>
      </c>
      <c r="EU21" s="54" t="e">
        <f t="shared" si="68"/>
        <v>#N/A</v>
      </c>
      <c r="EY21" s="2"/>
      <c r="EZ21"/>
      <c r="FA21" s="157"/>
      <c r="FB21" s="10" t="str">
        <f>IF('Publication Bias Analysis'!AS:AS&lt;&gt;"",RANK('Publication Bias Analysis'!AS:AS,'Publication Bias Analysis'!AS:AS,1)+COUNTIF('Publication Bias Analysis'!AS$2:AS20,'Publication Bias Analysis'!AS21),"")</f>
        <v/>
      </c>
      <c r="FC21" s="6" t="str">
        <f t="shared" si="69"/>
        <v/>
      </c>
      <c r="FD21" s="43" t="e">
        <f>IF(AND(Include_study?="Yes",Sufficient_data="Yes"),'Publication Bias Analysis'!AR21,NA())</f>
        <v>#N/A</v>
      </c>
      <c r="FE21" s="43" t="e">
        <f>IF(AND(Include_study?="Yes",Sufficient_data="Yes"),'Publication Bias Analysis'!AS21,NA())</f>
        <v>#N/A</v>
      </c>
      <c r="FF21" s="6" t="str">
        <f>IF(AND(Include_study?="Yes",Sufficient_data="Yes"),Calculations!FD21-AVERAGE('Publication Bias Analysis'!AR:AR),"")</f>
        <v/>
      </c>
      <c r="FG21" s="54" t="str">
        <f>IF(AND(Include_study?="Yes",Sufficient_data="Yes"),FE:FE-('Publication Bias Analysis'!AV$30+'Publication Bias Analysis'!AV$31*FD:FD),"")</f>
        <v/>
      </c>
      <c r="FK21" s="2"/>
      <c r="FL21"/>
      <c r="FM21" s="157"/>
      <c r="FN21" s="6" t="str">
        <f t="shared" si="70"/>
        <v/>
      </c>
      <c r="FO21" s="6" t="str">
        <f t="shared" si="74"/>
        <v/>
      </c>
      <c r="FP21" s="54" t="str">
        <f t="shared" si="75"/>
        <v/>
      </c>
    </row>
    <row r="22" spans="1:172" x14ac:dyDescent="0.2">
      <c r="A22" s="163"/>
      <c r="B22" s="10" t="str">
        <f>IF(AND(Sufficient_data="Yes",Include_study?="Yes"),IF(AND(Sort_By=$E$1,Order="Ascending"),IF(Input!Study_name="",COUNTIFS(Input!Study_name,"&lt;&gt;"&amp;"",Include_study?,"Yes",Sufficient_data,"Yes")+1,IF(COUNT(E22)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2" s="10" t="str">
        <f>IF(B22&lt;&gt;"",IF(B22=0,COUNTIF(B$2:B21,0)+1,COUNTIF(B$2:B21,B22)+COUNTIF(B:B,"&lt;"&amp;B22)+1),"")</f>
        <v/>
      </c>
      <c r="D22" s="10" t="str">
        <f t="shared" si="0"/>
        <v/>
      </c>
      <c r="E22" s="6" t="str">
        <f>IF(AND(Sufficient_data="Yes",Include_study?="Yes",Input!Study_name&lt;&gt;""),Input!Study_name,"")</f>
        <v/>
      </c>
      <c r="F22" s="6" t="str">
        <f>IF(AND(Sufficient_data="Yes",Include_study?="Yes"),Input!Effect_size,"")</f>
        <v/>
      </c>
      <c r="G22" s="10" t="str">
        <f>IF(AND(Sufficient_data="Yes",Include_study?="Yes",Input!Number_of_observations&lt;&gt;""),Input!Number_of_observations,"")</f>
        <v/>
      </c>
      <c r="H22" s="6" t="str">
        <f>IF(AND(Sufficient_data="Yes",Include_study?="Yes"),Input!Standard_error,"")</f>
        <v/>
      </c>
      <c r="I22" s="6" t="str">
        <f t="shared" si="1"/>
        <v/>
      </c>
      <c r="J22" s="6" t="str">
        <f t="shared" si="2"/>
        <v/>
      </c>
      <c r="K22" s="6" t="str">
        <f t="shared" si="3"/>
        <v/>
      </c>
      <c r="L22" s="6" t="str">
        <f t="shared" si="4"/>
        <v/>
      </c>
      <c r="M22" s="120" t="str">
        <f t="shared" si="5"/>
        <v/>
      </c>
      <c r="N22" s="54" t="str">
        <f t="shared" si="6"/>
        <v/>
      </c>
      <c r="O22" s="109"/>
      <c r="P22" s="75" t="e">
        <f t="shared" si="7"/>
        <v>#N/A</v>
      </c>
      <c r="Q22" s="6" t="e">
        <f>IF(AND(Sufficient_data="Yes",Include_study?="Yes",Input!Number_of_observations&lt;&gt;""),Effect_size-CI_Lower_limit,NA())</f>
        <v>#N/A</v>
      </c>
      <c r="R22" s="54" t="e">
        <f>IF(AND(Sufficient_data="Yes",Include_study?="Yes",Input!Number_of_observations&lt;&gt;""),CI_Upper_limit-Effect_size,NA())</f>
        <v>#N/A</v>
      </c>
      <c r="W22" s="163"/>
      <c r="X22" s="16" t="str">
        <f t="shared" si="8"/>
        <v/>
      </c>
      <c r="Y22" s="6" t="str">
        <f t="shared" si="9"/>
        <v/>
      </c>
      <c r="Z22" s="6" t="str">
        <f t="shared" si="10"/>
        <v/>
      </c>
      <c r="AA22" s="6" t="str">
        <f>IF(AND(Sufficient_data="Yes",Include_study?="Yes",Subgroup&lt;&gt;""),Input!Effect_size,"")</f>
        <v/>
      </c>
      <c r="AB22" s="6" t="str">
        <f t="shared" si="11"/>
        <v/>
      </c>
      <c r="AC22" s="6" t="str">
        <f t="shared" si="12"/>
        <v/>
      </c>
      <c r="AD22" s="6" t="str">
        <f t="shared" si="13"/>
        <v/>
      </c>
      <c r="AE22" s="6" t="str">
        <f t="shared" si="14"/>
        <v/>
      </c>
      <c r="AF22" s="6" t="str">
        <f t="shared" si="15"/>
        <v/>
      </c>
      <c r="AG22" s="125" t="str">
        <f t="shared" si="16"/>
        <v/>
      </c>
      <c r="AH22" s="128" t="str">
        <f t="shared" si="17"/>
        <v/>
      </c>
      <c r="AJ22" s="75" t="e">
        <f t="shared" si="18"/>
        <v>#N/A</v>
      </c>
      <c r="AK22" s="37" t="e">
        <f t="shared" si="19"/>
        <v>#N/A</v>
      </c>
      <c r="AL22" s="54" t="e">
        <f t="shared" si="20"/>
        <v>#N/A</v>
      </c>
      <c r="AN22" s="77" t="str">
        <f t="shared" si="21"/>
        <v/>
      </c>
      <c r="AO22" s="6" t="str">
        <f>IF(AND(Sufficient_data="Yes",Include_study?="Yes",Subgroup&lt;&gt;""),IF(COUNTIFS(Input!G$2:G21,"="&amp;"Yes",Input!C$2:C21,"="&amp;"Yes",Input!H$2:H21,"="&amp;Subgroup)&gt;0,"",Subgroup),"")</f>
        <v/>
      </c>
      <c r="AP22" s="16" t="str">
        <f t="shared" si="22"/>
        <v/>
      </c>
      <c r="AQ22" s="10" t="str">
        <f t="shared" si="23"/>
        <v/>
      </c>
      <c r="AR22" s="6" t="str">
        <f t="shared" si="24"/>
        <v/>
      </c>
      <c r="AS22" s="24" t="str">
        <f t="shared" si="25"/>
        <v/>
      </c>
      <c r="AT22" s="12" t="str">
        <f t="shared" si="26"/>
        <v/>
      </c>
      <c r="AU22" s="6" t="str">
        <f t="shared" si="27"/>
        <v/>
      </c>
      <c r="AV22" s="43" t="str">
        <f t="shared" si="28"/>
        <v/>
      </c>
      <c r="AW22" s="6" t="str">
        <f t="shared" si="29"/>
        <v/>
      </c>
      <c r="AX22" s="44" t="str">
        <f t="shared" si="30"/>
        <v/>
      </c>
      <c r="AY22" s="43" t="str">
        <f t="shared" si="31"/>
        <v/>
      </c>
      <c r="AZ22" s="45" t="str">
        <f t="shared" si="32"/>
        <v/>
      </c>
      <c r="BA22" s="131" t="str">
        <f t="shared" si="33"/>
        <v/>
      </c>
      <c r="BB22" s="131" t="str">
        <f t="shared" si="34"/>
        <v/>
      </c>
      <c r="BC22" s="44" t="str">
        <f t="shared" si="35"/>
        <v/>
      </c>
      <c r="BD22" s="44" t="str">
        <f t="shared" si="36"/>
        <v/>
      </c>
      <c r="BE22" s="131" t="str">
        <f t="shared" si="37"/>
        <v/>
      </c>
      <c r="BF22" s="131" t="str">
        <f t="shared" si="38"/>
        <v/>
      </c>
      <c r="BG22" s="44" t="str">
        <f t="shared" si="39"/>
        <v/>
      </c>
      <c r="BH22" s="44" t="str">
        <f t="shared" si="40"/>
        <v/>
      </c>
      <c r="BI22" s="44" t="str">
        <f t="shared" si="41"/>
        <v/>
      </c>
      <c r="BJ22" s="6" t="e">
        <f t="shared" si="42"/>
        <v>#N/A</v>
      </c>
      <c r="BK22" s="12" t="str">
        <f t="shared" si="76"/>
        <v/>
      </c>
      <c r="BL22" s="6" t="str">
        <f t="shared" si="43"/>
        <v/>
      </c>
      <c r="BM22" s="6" t="str">
        <f t="shared" si="71"/>
        <v/>
      </c>
      <c r="BN22" s="37" t="str">
        <f t="shared" si="44"/>
        <v/>
      </c>
      <c r="BO22" s="54" t="str">
        <f t="shared" si="72"/>
        <v/>
      </c>
      <c r="BQ22" s="14" t="s">
        <v>47</v>
      </c>
      <c r="BR22" s="6">
        <f>BR7-BR2</f>
        <v>4.1959554895308298</v>
      </c>
      <c r="BT22" s="164"/>
      <c r="BU22" s="6" t="e">
        <f t="shared" si="45"/>
        <v>#N/A</v>
      </c>
      <c r="BV22" s="6" t="e">
        <f t="shared" si="46"/>
        <v>#N/A</v>
      </c>
      <c r="BW22" s="6" t="str">
        <f t="shared" si="47"/>
        <v/>
      </c>
      <c r="BX22" s="6" t="str">
        <f>IF(AND(Sufficient_data="Yes",Include_study?="Yes",Moderator&lt;&gt;""),'Moderator Analysis'!F:F-CG$3,"")</f>
        <v/>
      </c>
      <c r="BY22" s="54" t="str">
        <f>IF(AND(Sufficient_data="Yes",Include_study?="Yes",Moderator&lt;&gt;""),Weightf*(Effect_size-CG$5-CG$4*'Moderator Analysis'!F:F)^2,"")</f>
        <v/>
      </c>
      <c r="CA22" s="75" t="str">
        <f>IF(AND(Sufficient_data="Yes",Include_study?="Yes",Moderator&lt;&gt;""),1/('Publication Bias Analysis'!F22^2+CG$7),"")</f>
        <v/>
      </c>
      <c r="CB22" s="6" t="str">
        <f>IF(AND(Sufficient_data="Yes",Include_study?="Yes",CA22&lt;&gt;""),Effect_size-'Moderator Analysis'!J$37,"")</f>
        <v/>
      </c>
      <c r="CC22" s="6" t="str">
        <f t="shared" si="48"/>
        <v/>
      </c>
      <c r="CD22" s="54" t="str">
        <f>IF(AND(Sufficient_data="Yes",Include_study?="Yes",CA22&lt;&gt;""),CA:CA*(Effect_size-'Moderator Analysis'!J$29-'Moderator Analysis'!J$30*Moderator)^2,"")</f>
        <v/>
      </c>
      <c r="CE22" s="27"/>
      <c r="CG22" s="2"/>
      <c r="CH22"/>
      <c r="CI22" s="164"/>
      <c r="CJ22" s="166"/>
      <c r="CK22" s="6" t="str">
        <f t="shared" si="49"/>
        <v/>
      </c>
      <c r="CL22" s="37" t="str">
        <f t="shared" si="50"/>
        <v/>
      </c>
      <c r="CM22" s="37" t="str">
        <f>IF(AND(Include_study?="Yes",Sufficient_data="Yes"),1/(Standard_error^2+IF(Additional_model="Fixed effect",0,'Publication Bias Analysis'!L$32)),"")</f>
        <v/>
      </c>
      <c r="CN22" s="37" t="str">
        <f>IF(AND(Include_study?="Yes",Sufficient_data="Yes"),'Publication Bias Analysis'!E:E-'Publication Bias Analysis'!I$29,"")</f>
        <v/>
      </c>
      <c r="CO22" s="37" t="str">
        <f t="shared" si="51"/>
        <v/>
      </c>
      <c r="CP22" s="37" t="str">
        <f t="shared" si="52"/>
        <v/>
      </c>
      <c r="CQ22" s="104" t="str">
        <f t="shared" si="53"/>
        <v/>
      </c>
      <c r="CR22" s="104" t="str">
        <f>IF(AND(Include_study?="Yes",Sufficient_data="Yes"),CQ:CQ+IF(DC:DC&lt;0,-1,1)*COUNTIF(CQ$2:CQ21,CQ:CQ),"")</f>
        <v/>
      </c>
      <c r="CS22" s="104" t="str">
        <f>IF(AND(Include_study?="Yes",Sufficient_data="Yes"),RANK(DG:DG,DG:DG,1)*IF(DF:DF&lt;0,-1,1)+IF(DF:DF&lt;0,-1,1)*COUNTIF(CQ$2:CQ21,CQ:CQ),"")</f>
        <v/>
      </c>
      <c r="CT22" s="104" t="str">
        <f>IF(AND(Include_study?="Yes",Sufficient_data="Yes"),RANK(DJ:DJ,DJ:DJ,1)*IF(DI:DI&lt;0,-1,1)+IF(DI:DI&lt;0,-1,1)*COUNTIF(CQ$2:CQ21,CQ:CQ),"")</f>
        <v/>
      </c>
      <c r="CU22" s="6" t="e">
        <f>IF(AND(Include_study?="Yes",Sufficient_data="Yes"),'Publication Bias Analysis'!E:E,NA())</f>
        <v>#N/A</v>
      </c>
      <c r="CV22" s="54" t="e">
        <f>IF(AND(Include_study?="Yes",Sufficient_data="Yes"),'Publication Bias Analysis'!F:F,NA())</f>
        <v>#N/A</v>
      </c>
      <c r="CX22"/>
      <c r="CY22"/>
      <c r="DA22"/>
      <c r="DB22" s="157"/>
      <c r="DC2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2" s="6" t="str">
        <f t="shared" si="54"/>
        <v/>
      </c>
      <c r="DE22" s="54" t="str">
        <f>IF(AND(Include_study?="Yes",Sufficient_data="Yes"),1/('Publication Bias Analysis'!F:F^2+IF(Additional_model="Fixed effect",0,$DN$6)),"")</f>
        <v/>
      </c>
      <c r="DF22" s="6" t="str">
        <f>IF(AND(Include_study?="Yes",Sufficient_data="Yes"),IF('Publication Bias Analysis'!L$38="Left",'Publication Bias Analysis'!E:E-DN$3,DN$3-'Publication Bias Analysis'!E:E),"")</f>
        <v/>
      </c>
      <c r="DG22" s="6" t="str">
        <f t="shared" si="55"/>
        <v/>
      </c>
      <c r="DH22" s="54" t="str">
        <f>IF(AND(DF22&lt;&gt;"",CR22&lt;=MAX(CR:CR)-DN$7),1/('Publication Bias Analysis'!F:F^2+IF(Additional_model="Fixed effect",0,$DN$13)),"")</f>
        <v/>
      </c>
      <c r="DI22" s="6" t="str">
        <f>IF(AND(Include_study?="Yes",Sufficient_data="Yes"),IF('Publication Bias Analysis'!L$38="Left",'Publication Bias Analysis'!E:E-DN$10,DN$10-'Publication Bias Analysis'!E:E),"")</f>
        <v/>
      </c>
      <c r="DJ22" s="6" t="str">
        <f t="shared" si="56"/>
        <v/>
      </c>
      <c r="DK22" s="54" t="str">
        <f t="shared" si="57"/>
        <v/>
      </c>
      <c r="DP22" s="73">
        <v>21</v>
      </c>
      <c r="DQ22" s="10" t="str">
        <f>IF(Trim_and_fill="On",IF(DN$21&gt;COUNT(DQ$2:DQ21),IF(COUNTIF(CR:CR,-1*(MAX(CR:CR)-DP22+1))=1,"",MAX(CR:CR)-DP22+1),""),"")</f>
        <v/>
      </c>
      <c r="DR22" s="6" t="str">
        <f t="shared" si="58"/>
        <v/>
      </c>
      <c r="DS22" s="6" t="str">
        <f t="shared" ref="DS22:DS41" si="77">IF(DQ22&lt;&gt;"",INDEX(CR:CV,MATCH(DQ22,CR:CR,0),5),"")</f>
        <v/>
      </c>
      <c r="DT22" s="6" t="str">
        <f t="shared" ref="DT22:DT41" si="78">IF(DQ22&lt;&gt;"",1/(DS22^2),"")</f>
        <v/>
      </c>
      <c r="DU22" s="37" t="str">
        <f>IF(DQ22&lt;&gt;"",1/(DS22^2+IF(Additional_model="Fixed effect",0,'Publication Bias Analysis'!L$32)),"")</f>
        <v/>
      </c>
      <c r="DV22" s="54" t="str">
        <f>IF(DQ22&lt;&gt;"",DR22-'Publication Bias Analysis'!I$37,"")</f>
        <v/>
      </c>
      <c r="DX22" s="73">
        <v>21</v>
      </c>
      <c r="DY22" s="6" t="e">
        <f t="shared" ref="DY22:DY41" si="79">IF(DQ22&lt;&gt;"",DR22,NA())</f>
        <v>#N/A</v>
      </c>
      <c r="DZ22" s="54" t="e">
        <f t="shared" ref="DZ22:DZ41" si="80">IF(DQ22&lt;&gt;"",DS22,NA())</f>
        <v>#N/A</v>
      </c>
      <c r="EB22" s="157"/>
      <c r="EC22" s="6" t="str">
        <f>IF(AND(Include_study?="Yes",Sufficient_data="Yes"),Calculations!CO:CO-AVERAGE(Calculations!CO:CO),"")</f>
        <v/>
      </c>
      <c r="ED22" s="54" t="str">
        <f>IF(AND(Include_study?="Yes",Sufficient_data="Yes"),Calculations!CP22-('Publication Bias Analysis'!P$3+Calculations!CO22*'Publication Bias Analysis'!P$4),"")</f>
        <v/>
      </c>
      <c r="EF22" s="157"/>
      <c r="EG22" s="43" t="str">
        <f t="shared" si="63"/>
        <v/>
      </c>
      <c r="EH22" s="6" t="str">
        <f t="shared" si="64"/>
        <v/>
      </c>
      <c r="EI22" s="10" t="str">
        <f t="shared" si="65"/>
        <v/>
      </c>
      <c r="EJ22" s="10" t="str">
        <f t="shared" si="66"/>
        <v/>
      </c>
      <c r="EK22" s="10" t="str">
        <f>IF(AND(Include_study?="Yes",Sufficient_data="Yes"),COUNTIFS(EI$2:EI21,"&lt;"&amp;EI22,EJ$2:EJ21,"&lt;"&amp;EJ22)+COUNTIFS(EI$2:EI21,"&gt;"&amp;EI22,EJ$2:EJ21,"&gt;"&amp;EJ22)+COUNTIFS(EI23:EI$201,"&lt;"&amp;EI22,EJ23:EJ$201,"&lt;"&amp;EJ22)+COUNTIFS(EI23:EI$201,"&gt;"&amp;EI22,EJ23:EJ$201,"&gt;"&amp;EJ22),"")</f>
        <v/>
      </c>
      <c r="EL22" s="70" t="str">
        <f>IF(AND(Include_study?="Yes",Sufficient_data="Yes"),COUNTIFS(EI$2:EI21,"&lt;"&amp;EI22,EJ$2:EJ21,"&gt;"&amp;EJ22)+COUNTIFS(EI$2:EI21,"&gt;"&amp;EI22,EJ$2:EJ21,"&lt;"&amp;EJ22)+COUNTIFS(EI23:EI$201,"&lt;"&amp;EI22,EJ23:EJ$201,"&gt;"&amp;EJ22)+COUNTIFS(EI23:EI$201,"&gt;"&amp;EI22,EJ23:EJ$201,"&lt;"&amp;EJ22),"")</f>
        <v/>
      </c>
      <c r="EN22" s="157"/>
      <c r="ER22"/>
      <c r="ES22" s="157"/>
      <c r="ET22" s="6" t="e">
        <f t="shared" si="67"/>
        <v>#N/A</v>
      </c>
      <c r="EU22" s="54" t="e">
        <f t="shared" si="68"/>
        <v>#N/A</v>
      </c>
      <c r="EY22" s="2"/>
      <c r="EZ22"/>
      <c r="FA22" s="157"/>
      <c r="FB22" s="10" t="str">
        <f>IF('Publication Bias Analysis'!AS:AS&lt;&gt;"",RANK('Publication Bias Analysis'!AS:AS,'Publication Bias Analysis'!AS:AS,1)+COUNTIF('Publication Bias Analysis'!AS$2:AS21,'Publication Bias Analysis'!AS22),"")</f>
        <v/>
      </c>
      <c r="FC22" s="6" t="str">
        <f t="shared" si="69"/>
        <v/>
      </c>
      <c r="FD22" s="43" t="e">
        <f>IF(AND(Include_study?="Yes",Sufficient_data="Yes"),'Publication Bias Analysis'!AR22,NA())</f>
        <v>#N/A</v>
      </c>
      <c r="FE22" s="43" t="e">
        <f>IF(AND(Include_study?="Yes",Sufficient_data="Yes"),'Publication Bias Analysis'!AS22,NA())</f>
        <v>#N/A</v>
      </c>
      <c r="FF22" s="6" t="str">
        <f>IF(AND(Include_study?="Yes",Sufficient_data="Yes"),Calculations!FD22-AVERAGE('Publication Bias Analysis'!AR:AR),"")</f>
        <v/>
      </c>
      <c r="FG22" s="54" t="str">
        <f>IF(AND(Include_study?="Yes",Sufficient_data="Yes"),FE:FE-('Publication Bias Analysis'!AV$30+'Publication Bias Analysis'!AV$31*FD:FD),"")</f>
        <v/>
      </c>
      <c r="FK22" s="2"/>
      <c r="FL22"/>
      <c r="FM22" s="157"/>
      <c r="FN22" s="6" t="str">
        <f t="shared" si="70"/>
        <v/>
      </c>
      <c r="FO22" s="6" t="str">
        <f t="shared" si="74"/>
        <v/>
      </c>
      <c r="FP22" s="54" t="str">
        <f t="shared" si="75"/>
        <v/>
      </c>
    </row>
    <row r="23" spans="1:172" x14ac:dyDescent="0.2">
      <c r="A23" s="163"/>
      <c r="B23" s="10" t="str">
        <f>IF(AND(Sufficient_data="Yes",Include_study?="Yes"),IF(AND(Sort_By=$E$1,Order="Ascending"),IF(Input!Study_name="",COUNTIFS(Input!Study_name,"&lt;&gt;"&amp;"",Include_study?,"Yes",Sufficient_data,"Yes")+1,IF(COUNT(E23)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3" s="10" t="str">
        <f>IF(B23&lt;&gt;"",IF(B23=0,COUNTIF(B$2:B22,0)+1,COUNTIF(B$2:B22,B23)+COUNTIF(B:B,"&lt;"&amp;B23)+1),"")</f>
        <v/>
      </c>
      <c r="D23" s="10" t="str">
        <f t="shared" si="0"/>
        <v/>
      </c>
      <c r="E23" s="6" t="str">
        <f>IF(AND(Sufficient_data="Yes",Include_study?="Yes",Input!Study_name&lt;&gt;""),Input!Study_name,"")</f>
        <v/>
      </c>
      <c r="F23" s="6" t="str">
        <f>IF(AND(Sufficient_data="Yes",Include_study?="Yes"),Input!Effect_size,"")</f>
        <v/>
      </c>
      <c r="G23" s="10" t="str">
        <f>IF(AND(Sufficient_data="Yes",Include_study?="Yes",Input!Number_of_observations&lt;&gt;""),Input!Number_of_observations,"")</f>
        <v/>
      </c>
      <c r="H23" s="6" t="str">
        <f>IF(AND(Sufficient_data="Yes",Include_study?="Yes"),Input!Standard_error,"")</f>
        <v/>
      </c>
      <c r="I23" s="6" t="str">
        <f t="shared" si="1"/>
        <v/>
      </c>
      <c r="J23" s="6" t="str">
        <f t="shared" si="2"/>
        <v/>
      </c>
      <c r="K23" s="6" t="str">
        <f t="shared" si="3"/>
        <v/>
      </c>
      <c r="L23" s="6" t="str">
        <f t="shared" si="4"/>
        <v/>
      </c>
      <c r="M23" s="120" t="str">
        <f t="shared" si="5"/>
        <v/>
      </c>
      <c r="N23" s="54" t="str">
        <f t="shared" si="6"/>
        <v/>
      </c>
      <c r="O23" s="109"/>
      <c r="P23" s="75" t="e">
        <f t="shared" si="7"/>
        <v>#N/A</v>
      </c>
      <c r="Q23" s="6" t="e">
        <f>IF(AND(Sufficient_data="Yes",Include_study?="Yes",Input!Number_of_observations&lt;&gt;""),Effect_size-CI_Lower_limit,NA())</f>
        <v>#N/A</v>
      </c>
      <c r="R23" s="54" t="e">
        <f>IF(AND(Sufficient_data="Yes",Include_study?="Yes",Input!Number_of_observations&lt;&gt;""),CI_Upper_limit-Effect_size,NA())</f>
        <v>#N/A</v>
      </c>
      <c r="W23" s="163"/>
      <c r="X23" s="16" t="str">
        <f t="shared" si="8"/>
        <v/>
      </c>
      <c r="Y23" s="6" t="str">
        <f t="shared" si="9"/>
        <v/>
      </c>
      <c r="Z23" s="6" t="str">
        <f t="shared" si="10"/>
        <v/>
      </c>
      <c r="AA23" s="6" t="str">
        <f>IF(AND(Sufficient_data="Yes",Include_study?="Yes",Subgroup&lt;&gt;""),Input!Effect_size,"")</f>
        <v/>
      </c>
      <c r="AB23" s="6" t="str">
        <f t="shared" si="11"/>
        <v/>
      </c>
      <c r="AC23" s="6" t="str">
        <f t="shared" si="12"/>
        <v/>
      </c>
      <c r="AD23" s="6" t="str">
        <f t="shared" si="13"/>
        <v/>
      </c>
      <c r="AE23" s="6" t="str">
        <f t="shared" si="14"/>
        <v/>
      </c>
      <c r="AF23" s="6" t="str">
        <f t="shared" si="15"/>
        <v/>
      </c>
      <c r="AG23" s="125" t="str">
        <f t="shared" si="16"/>
        <v/>
      </c>
      <c r="AH23" s="128" t="str">
        <f t="shared" si="17"/>
        <v/>
      </c>
      <c r="AJ23" s="75" t="e">
        <f t="shared" si="18"/>
        <v>#N/A</v>
      </c>
      <c r="AK23" s="37" t="e">
        <f t="shared" si="19"/>
        <v>#N/A</v>
      </c>
      <c r="AL23" s="54" t="e">
        <f t="shared" si="20"/>
        <v>#N/A</v>
      </c>
      <c r="AN23" s="77" t="str">
        <f t="shared" si="21"/>
        <v/>
      </c>
      <c r="AO23" s="6" t="str">
        <f>IF(AND(Sufficient_data="Yes",Include_study?="Yes",Subgroup&lt;&gt;""),IF(COUNTIFS(Input!G$2:G22,"="&amp;"Yes",Input!C$2:C22,"="&amp;"Yes",Input!H$2:H22,"="&amp;Subgroup)&gt;0,"",Subgroup),"")</f>
        <v/>
      </c>
      <c r="AP23" s="16" t="str">
        <f t="shared" si="22"/>
        <v/>
      </c>
      <c r="AQ23" s="10" t="str">
        <f t="shared" si="23"/>
        <v/>
      </c>
      <c r="AR23" s="6" t="str">
        <f t="shared" si="24"/>
        <v/>
      </c>
      <c r="AS23" s="24" t="str">
        <f t="shared" si="25"/>
        <v/>
      </c>
      <c r="AT23" s="12" t="str">
        <f t="shared" si="26"/>
        <v/>
      </c>
      <c r="AU23" s="6" t="str">
        <f t="shared" si="27"/>
        <v/>
      </c>
      <c r="AV23" s="43" t="str">
        <f t="shared" si="28"/>
        <v/>
      </c>
      <c r="AW23" s="6" t="str">
        <f t="shared" si="29"/>
        <v/>
      </c>
      <c r="AX23" s="44" t="str">
        <f t="shared" si="30"/>
        <v/>
      </c>
      <c r="AY23" s="43" t="str">
        <f t="shared" si="31"/>
        <v/>
      </c>
      <c r="AZ23" s="45" t="str">
        <f t="shared" si="32"/>
        <v/>
      </c>
      <c r="BA23" s="131" t="str">
        <f t="shared" si="33"/>
        <v/>
      </c>
      <c r="BB23" s="131" t="str">
        <f t="shared" si="34"/>
        <v/>
      </c>
      <c r="BC23" s="44" t="str">
        <f t="shared" si="35"/>
        <v/>
      </c>
      <c r="BD23" s="44" t="str">
        <f t="shared" si="36"/>
        <v/>
      </c>
      <c r="BE23" s="131" t="str">
        <f t="shared" si="37"/>
        <v/>
      </c>
      <c r="BF23" s="131" t="str">
        <f t="shared" si="38"/>
        <v/>
      </c>
      <c r="BG23" s="44" t="str">
        <f t="shared" si="39"/>
        <v/>
      </c>
      <c r="BH23" s="44" t="str">
        <f t="shared" si="40"/>
        <v/>
      </c>
      <c r="BI23" s="44" t="str">
        <f t="shared" si="41"/>
        <v/>
      </c>
      <c r="BJ23" s="6" t="e">
        <f t="shared" si="42"/>
        <v>#N/A</v>
      </c>
      <c r="BK23" s="12" t="str">
        <f t="shared" si="76"/>
        <v/>
      </c>
      <c r="BL23" s="6" t="str">
        <f t="shared" si="43"/>
        <v/>
      </c>
      <c r="BM23" s="6" t="str">
        <f t="shared" si="71"/>
        <v/>
      </c>
      <c r="BN23" s="37" t="str">
        <f t="shared" si="44"/>
        <v/>
      </c>
      <c r="BO23" s="54" t="str">
        <f t="shared" si="72"/>
        <v/>
      </c>
      <c r="BQ23" s="14" t="s">
        <v>79</v>
      </c>
      <c r="BR23" s="6">
        <f>MAX(BK:BK)</f>
        <v>0.50331184241851756</v>
      </c>
      <c r="BT23" s="164"/>
      <c r="BU23" s="6" t="e">
        <f t="shared" si="45"/>
        <v>#N/A</v>
      </c>
      <c r="BV23" s="6" t="e">
        <f t="shared" si="46"/>
        <v>#N/A</v>
      </c>
      <c r="BW23" s="6" t="str">
        <f t="shared" si="47"/>
        <v/>
      </c>
      <c r="BX23" s="6" t="str">
        <f>IF(AND(Sufficient_data="Yes",Include_study?="Yes",Moderator&lt;&gt;""),'Moderator Analysis'!F:F-CG$3,"")</f>
        <v/>
      </c>
      <c r="BY23" s="54" t="str">
        <f>IF(AND(Sufficient_data="Yes",Include_study?="Yes",Moderator&lt;&gt;""),Weightf*(Effect_size-CG$5-CG$4*'Moderator Analysis'!F:F)^2,"")</f>
        <v/>
      </c>
      <c r="CA23" s="75" t="str">
        <f>IF(AND(Sufficient_data="Yes",Include_study?="Yes",Moderator&lt;&gt;""),1/('Publication Bias Analysis'!F23^2+CG$7),"")</f>
        <v/>
      </c>
      <c r="CB23" s="6" t="str">
        <f>IF(AND(Sufficient_data="Yes",Include_study?="Yes",CA23&lt;&gt;""),Effect_size-'Moderator Analysis'!J$37,"")</f>
        <v/>
      </c>
      <c r="CC23" s="6" t="str">
        <f t="shared" si="48"/>
        <v/>
      </c>
      <c r="CD23" s="54" t="str">
        <f>IF(AND(Sufficient_data="Yes",Include_study?="Yes",CA23&lt;&gt;""),CA:CA*(Effect_size-'Moderator Analysis'!J$29-'Moderator Analysis'!J$30*Moderator)^2,"")</f>
        <v/>
      </c>
      <c r="CE23" s="27"/>
      <c r="CG23" s="2"/>
      <c r="CH23"/>
      <c r="CI23" s="164"/>
      <c r="CJ23" s="166"/>
      <c r="CK23" s="6" t="str">
        <f t="shared" si="49"/>
        <v/>
      </c>
      <c r="CL23" s="37" t="str">
        <f t="shared" si="50"/>
        <v/>
      </c>
      <c r="CM23" s="37" t="str">
        <f>IF(AND(Include_study?="Yes",Sufficient_data="Yes"),1/(Standard_error^2+IF(Additional_model="Fixed effect",0,'Publication Bias Analysis'!L$32)),"")</f>
        <v/>
      </c>
      <c r="CN23" s="37" t="str">
        <f>IF(AND(Include_study?="Yes",Sufficient_data="Yes"),'Publication Bias Analysis'!E:E-'Publication Bias Analysis'!I$29,"")</f>
        <v/>
      </c>
      <c r="CO23" s="37" t="str">
        <f t="shared" si="51"/>
        <v/>
      </c>
      <c r="CP23" s="37" t="str">
        <f t="shared" si="52"/>
        <v/>
      </c>
      <c r="CQ23" s="104" t="str">
        <f t="shared" si="53"/>
        <v/>
      </c>
      <c r="CR23" s="104" t="str">
        <f>IF(AND(Include_study?="Yes",Sufficient_data="Yes"),CQ:CQ+IF(DC:DC&lt;0,-1,1)*COUNTIF(CQ$2:CQ22,CQ:CQ),"")</f>
        <v/>
      </c>
      <c r="CS23" s="104" t="str">
        <f>IF(AND(Include_study?="Yes",Sufficient_data="Yes"),RANK(DG:DG,DG:DG,1)*IF(DF:DF&lt;0,-1,1)+IF(DF:DF&lt;0,-1,1)*COUNTIF(CQ$2:CQ22,CQ:CQ),"")</f>
        <v/>
      </c>
      <c r="CT23" s="104" t="str">
        <f>IF(AND(Include_study?="Yes",Sufficient_data="Yes"),RANK(DJ:DJ,DJ:DJ,1)*IF(DI:DI&lt;0,-1,1)+IF(DI:DI&lt;0,-1,1)*COUNTIF(CQ$2:CQ22,CQ:CQ),"")</f>
        <v/>
      </c>
      <c r="CU23" s="6" t="e">
        <f>IF(AND(Include_study?="Yes",Sufficient_data="Yes"),'Publication Bias Analysis'!E:E,NA())</f>
        <v>#N/A</v>
      </c>
      <c r="CV23" s="54" t="e">
        <f>IF(AND(Include_study?="Yes",Sufficient_data="Yes"),'Publication Bias Analysis'!F:F,NA())</f>
        <v>#N/A</v>
      </c>
      <c r="CX23"/>
      <c r="CY23"/>
      <c r="DA23"/>
      <c r="DB23" s="157"/>
      <c r="DC2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3" s="6" t="str">
        <f t="shared" si="54"/>
        <v/>
      </c>
      <c r="DE23" s="54" t="str">
        <f>IF(AND(Include_study?="Yes",Sufficient_data="Yes"),1/('Publication Bias Analysis'!F:F^2+IF(Additional_model="Fixed effect",0,$DN$6)),"")</f>
        <v/>
      </c>
      <c r="DF23" s="6" t="str">
        <f>IF(AND(Include_study?="Yes",Sufficient_data="Yes"),IF('Publication Bias Analysis'!L$38="Left",'Publication Bias Analysis'!E:E-DN$3,DN$3-'Publication Bias Analysis'!E:E),"")</f>
        <v/>
      </c>
      <c r="DG23" s="6" t="str">
        <f t="shared" si="55"/>
        <v/>
      </c>
      <c r="DH23" s="54" t="str">
        <f>IF(AND(DF23&lt;&gt;"",CR23&lt;=MAX(CR:CR)-DN$7),1/('Publication Bias Analysis'!F:F^2+IF(Additional_model="Fixed effect",0,$DN$13)),"")</f>
        <v/>
      </c>
      <c r="DI23" s="6" t="str">
        <f>IF(AND(Include_study?="Yes",Sufficient_data="Yes"),IF('Publication Bias Analysis'!L$38="Left",'Publication Bias Analysis'!E:E-DN$10,DN$10-'Publication Bias Analysis'!E:E),"")</f>
        <v/>
      </c>
      <c r="DJ23" s="6" t="str">
        <f t="shared" si="56"/>
        <v/>
      </c>
      <c r="DK23" s="54" t="str">
        <f t="shared" si="57"/>
        <v/>
      </c>
      <c r="DM23"/>
      <c r="DN23"/>
      <c r="DP23" s="73">
        <v>22</v>
      </c>
      <c r="DQ23" s="10" t="str">
        <f>IF(Trim_and_fill="On",IF(DN$21&gt;COUNT(DQ$2:DQ22),IF(COUNTIF(CR:CR,-1*(MAX(CR:CR)-DP23+1))=1,"",MAX(CR:CR)-DP23+1),""),"")</f>
        <v/>
      </c>
      <c r="DR23" s="6" t="str">
        <f t="shared" si="58"/>
        <v/>
      </c>
      <c r="DS23" s="6" t="str">
        <f t="shared" si="77"/>
        <v/>
      </c>
      <c r="DT23" s="6" t="str">
        <f t="shared" si="78"/>
        <v/>
      </c>
      <c r="DU23" s="37" t="str">
        <f>IF(DQ23&lt;&gt;"",1/(DS23^2+IF(Additional_model="Fixed effect",0,'Publication Bias Analysis'!L$32)),"")</f>
        <v/>
      </c>
      <c r="DV23" s="54" t="str">
        <f>IF(DQ23&lt;&gt;"",DR23-'Publication Bias Analysis'!I$37,"")</f>
        <v/>
      </c>
      <c r="DX23" s="73">
        <v>22</v>
      </c>
      <c r="DY23" s="6" t="e">
        <f t="shared" si="79"/>
        <v>#N/A</v>
      </c>
      <c r="DZ23" s="54" t="e">
        <f t="shared" si="80"/>
        <v>#N/A</v>
      </c>
      <c r="EB23" s="157"/>
      <c r="EC23" s="6" t="str">
        <f>IF(AND(Include_study?="Yes",Sufficient_data="Yes"),Calculations!CO:CO-AVERAGE(Calculations!CO:CO),"")</f>
        <v/>
      </c>
      <c r="ED23" s="54" t="str">
        <f>IF(AND(Include_study?="Yes",Sufficient_data="Yes"),Calculations!CP23-('Publication Bias Analysis'!P$3+Calculations!CO23*'Publication Bias Analysis'!P$4),"")</f>
        <v/>
      </c>
      <c r="EF23" s="157"/>
      <c r="EG23" s="43" t="str">
        <f t="shared" si="63"/>
        <v/>
      </c>
      <c r="EH23" s="6" t="str">
        <f t="shared" si="64"/>
        <v/>
      </c>
      <c r="EI23" s="10" t="str">
        <f t="shared" si="65"/>
        <v/>
      </c>
      <c r="EJ23" s="10" t="str">
        <f t="shared" si="66"/>
        <v/>
      </c>
      <c r="EK23" s="10" t="str">
        <f>IF(AND(Include_study?="Yes",Sufficient_data="Yes"),COUNTIFS(EI$2:EI22,"&lt;"&amp;EI23,EJ$2:EJ22,"&lt;"&amp;EJ23)+COUNTIFS(EI$2:EI22,"&gt;"&amp;EI23,EJ$2:EJ22,"&gt;"&amp;EJ23)+COUNTIFS(EI24:EI$201,"&lt;"&amp;EI23,EJ24:EJ$201,"&lt;"&amp;EJ23)+COUNTIFS(EI24:EI$201,"&gt;"&amp;EI23,EJ24:EJ$201,"&gt;"&amp;EJ23),"")</f>
        <v/>
      </c>
      <c r="EL23" s="70" t="str">
        <f>IF(AND(Include_study?="Yes",Sufficient_data="Yes"),COUNTIFS(EI$2:EI22,"&lt;"&amp;EI23,EJ$2:EJ22,"&gt;"&amp;EJ23)+COUNTIFS(EI$2:EI22,"&gt;"&amp;EI23,EJ$2:EJ22,"&lt;"&amp;EJ23)+COUNTIFS(EI24:EI$201,"&lt;"&amp;EI23,EJ24:EJ$201,"&gt;"&amp;EJ23)+COUNTIFS(EI24:EI$201,"&gt;"&amp;EI23,EJ24:EJ$201,"&lt;"&amp;EJ23),"")</f>
        <v/>
      </c>
      <c r="EN23" s="157"/>
      <c r="ER23"/>
      <c r="ES23" s="157"/>
      <c r="ET23" s="6" t="e">
        <f t="shared" si="67"/>
        <v>#N/A</v>
      </c>
      <c r="EU23" s="54" t="e">
        <f t="shared" si="68"/>
        <v>#N/A</v>
      </c>
      <c r="EY23" s="2"/>
      <c r="EZ23"/>
      <c r="FA23" s="157"/>
      <c r="FB23" s="10" t="str">
        <f>IF('Publication Bias Analysis'!AS:AS&lt;&gt;"",RANK('Publication Bias Analysis'!AS:AS,'Publication Bias Analysis'!AS:AS,1)+COUNTIF('Publication Bias Analysis'!AS$2:AS22,'Publication Bias Analysis'!AS23),"")</f>
        <v/>
      </c>
      <c r="FC23" s="6" t="str">
        <f t="shared" si="69"/>
        <v/>
      </c>
      <c r="FD23" s="43" t="e">
        <f>IF(AND(Include_study?="Yes",Sufficient_data="Yes"),'Publication Bias Analysis'!AR23,NA())</f>
        <v>#N/A</v>
      </c>
      <c r="FE23" s="43" t="e">
        <f>IF(AND(Include_study?="Yes",Sufficient_data="Yes"),'Publication Bias Analysis'!AS23,NA())</f>
        <v>#N/A</v>
      </c>
      <c r="FF23" s="6" t="str">
        <f>IF(AND(Include_study?="Yes",Sufficient_data="Yes"),Calculations!FD23-AVERAGE('Publication Bias Analysis'!AR:AR),"")</f>
        <v/>
      </c>
      <c r="FG23" s="54" t="str">
        <f>IF(AND(Include_study?="Yes",Sufficient_data="Yes"),FE:FE-('Publication Bias Analysis'!AV$30+'Publication Bias Analysis'!AV$31*FD:FD),"")</f>
        <v/>
      </c>
      <c r="FK23" s="2"/>
      <c r="FL23"/>
      <c r="FM23" s="157"/>
      <c r="FN23" s="6" t="str">
        <f t="shared" si="70"/>
        <v/>
      </c>
      <c r="FO23" s="6" t="str">
        <f t="shared" si="74"/>
        <v/>
      </c>
      <c r="FP23" s="54" t="str">
        <f t="shared" si="75"/>
        <v/>
      </c>
    </row>
    <row r="24" spans="1:172" x14ac:dyDescent="0.2">
      <c r="A24" s="163"/>
      <c r="B24" s="10" t="str">
        <f>IF(AND(Sufficient_data="Yes",Include_study?="Yes"),IF(AND(Sort_By=$E$1,Order="Ascending"),IF(Input!Study_name="",COUNTIFS(Input!Study_name,"&lt;&gt;"&amp;"",Include_study?,"Yes",Sufficient_data,"Yes")+1,IF(COUNT(E24)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4" s="10" t="str">
        <f>IF(B24&lt;&gt;"",IF(B24=0,COUNTIF(B$2:B23,0)+1,COUNTIF(B$2:B23,B24)+COUNTIF(B:B,"&lt;"&amp;B24)+1),"")</f>
        <v/>
      </c>
      <c r="D24" s="10" t="str">
        <f t="shared" si="0"/>
        <v/>
      </c>
      <c r="E24" s="6" t="str">
        <f>IF(AND(Sufficient_data="Yes",Include_study?="Yes",Input!Study_name&lt;&gt;""),Input!Study_name,"")</f>
        <v/>
      </c>
      <c r="F24" s="6" t="str">
        <f>IF(AND(Sufficient_data="Yes",Include_study?="Yes"),Input!Effect_size,"")</f>
        <v/>
      </c>
      <c r="G24" s="10" t="str">
        <f>IF(AND(Sufficient_data="Yes",Include_study?="Yes",Input!Number_of_observations&lt;&gt;""),Input!Number_of_observations,"")</f>
        <v/>
      </c>
      <c r="H24" s="6" t="str">
        <f>IF(AND(Sufficient_data="Yes",Include_study?="Yes"),Input!Standard_error,"")</f>
        <v/>
      </c>
      <c r="I24" s="6" t="str">
        <f t="shared" si="1"/>
        <v/>
      </c>
      <c r="J24" s="6" t="str">
        <f t="shared" si="2"/>
        <v/>
      </c>
      <c r="K24" s="6" t="str">
        <f t="shared" si="3"/>
        <v/>
      </c>
      <c r="L24" s="6" t="str">
        <f t="shared" si="4"/>
        <v/>
      </c>
      <c r="M24" s="120" t="str">
        <f t="shared" si="5"/>
        <v/>
      </c>
      <c r="N24" s="54" t="str">
        <f t="shared" si="6"/>
        <v/>
      </c>
      <c r="O24" s="109"/>
      <c r="P24" s="75" t="e">
        <f t="shared" si="7"/>
        <v>#N/A</v>
      </c>
      <c r="Q24" s="6" t="e">
        <f>IF(AND(Sufficient_data="Yes",Include_study?="Yes",Input!Number_of_observations&lt;&gt;""),Effect_size-CI_Lower_limit,NA())</f>
        <v>#N/A</v>
      </c>
      <c r="R24" s="54" t="e">
        <f>IF(AND(Sufficient_data="Yes",Include_study?="Yes",Input!Number_of_observations&lt;&gt;""),CI_Upper_limit-Effect_size,NA())</f>
        <v>#N/A</v>
      </c>
      <c r="W24" s="163"/>
      <c r="X24" s="16" t="str">
        <f t="shared" si="8"/>
        <v/>
      </c>
      <c r="Y24" s="6" t="str">
        <f t="shared" si="9"/>
        <v/>
      </c>
      <c r="Z24" s="6" t="str">
        <f t="shared" si="10"/>
        <v/>
      </c>
      <c r="AA24" s="6" t="str">
        <f>IF(AND(Sufficient_data="Yes",Include_study?="Yes",Subgroup&lt;&gt;""),Input!Effect_size,"")</f>
        <v/>
      </c>
      <c r="AB24" s="6" t="str">
        <f t="shared" si="11"/>
        <v/>
      </c>
      <c r="AC24" s="6" t="str">
        <f t="shared" si="12"/>
        <v/>
      </c>
      <c r="AD24" s="6" t="str">
        <f t="shared" si="13"/>
        <v/>
      </c>
      <c r="AE24" s="6" t="str">
        <f t="shared" si="14"/>
        <v/>
      </c>
      <c r="AF24" s="6" t="str">
        <f t="shared" si="15"/>
        <v/>
      </c>
      <c r="AG24" s="125" t="str">
        <f t="shared" si="16"/>
        <v/>
      </c>
      <c r="AH24" s="128" t="str">
        <f t="shared" si="17"/>
        <v/>
      </c>
      <c r="AJ24" s="75" t="e">
        <f t="shared" si="18"/>
        <v>#N/A</v>
      </c>
      <c r="AK24" s="37" t="e">
        <f t="shared" si="19"/>
        <v>#N/A</v>
      </c>
      <c r="AL24" s="54" t="e">
        <f t="shared" si="20"/>
        <v>#N/A</v>
      </c>
      <c r="AN24" s="77" t="str">
        <f t="shared" si="21"/>
        <v/>
      </c>
      <c r="AO24" s="6" t="str">
        <f>IF(AND(Sufficient_data="Yes",Include_study?="Yes",Subgroup&lt;&gt;""),IF(COUNTIFS(Input!G$2:G23,"="&amp;"Yes",Input!C$2:C23,"="&amp;"Yes",Input!H$2:H23,"="&amp;Subgroup)&gt;0,"",Subgroup),"")</f>
        <v/>
      </c>
      <c r="AP24" s="16" t="str">
        <f t="shared" si="22"/>
        <v/>
      </c>
      <c r="AQ24" s="10" t="str">
        <f t="shared" si="23"/>
        <v/>
      </c>
      <c r="AR24" s="6" t="str">
        <f t="shared" si="24"/>
        <v/>
      </c>
      <c r="AS24" s="24" t="str">
        <f t="shared" si="25"/>
        <v/>
      </c>
      <c r="AT24" s="12" t="str">
        <f t="shared" si="26"/>
        <v/>
      </c>
      <c r="AU24" s="6" t="str">
        <f t="shared" si="27"/>
        <v/>
      </c>
      <c r="AV24" s="43" t="str">
        <f t="shared" si="28"/>
        <v/>
      </c>
      <c r="AW24" s="6" t="str">
        <f t="shared" si="29"/>
        <v/>
      </c>
      <c r="AX24" s="44" t="str">
        <f t="shared" si="30"/>
        <v/>
      </c>
      <c r="AY24" s="43" t="str">
        <f t="shared" si="31"/>
        <v/>
      </c>
      <c r="AZ24" s="45" t="str">
        <f t="shared" si="32"/>
        <v/>
      </c>
      <c r="BA24" s="131" t="str">
        <f t="shared" si="33"/>
        <v/>
      </c>
      <c r="BB24" s="131" t="str">
        <f t="shared" si="34"/>
        <v/>
      </c>
      <c r="BC24" s="44" t="str">
        <f t="shared" si="35"/>
        <v/>
      </c>
      <c r="BD24" s="44" t="str">
        <f t="shared" si="36"/>
        <v/>
      </c>
      <c r="BE24" s="131" t="str">
        <f t="shared" si="37"/>
        <v/>
      </c>
      <c r="BF24" s="131" t="str">
        <f t="shared" si="38"/>
        <v/>
      </c>
      <c r="BG24" s="44" t="str">
        <f t="shared" si="39"/>
        <v/>
      </c>
      <c r="BH24" s="44" t="str">
        <f t="shared" si="40"/>
        <v/>
      </c>
      <c r="BI24" s="44" t="str">
        <f t="shared" si="41"/>
        <v/>
      </c>
      <c r="BJ24" s="6" t="e">
        <f t="shared" si="42"/>
        <v>#N/A</v>
      </c>
      <c r="BK24" s="12" t="str">
        <f t="shared" si="76"/>
        <v/>
      </c>
      <c r="BL24" s="6" t="str">
        <f t="shared" si="43"/>
        <v/>
      </c>
      <c r="BM24" s="6" t="str">
        <f t="shared" si="71"/>
        <v/>
      </c>
      <c r="BN24" s="37" t="str">
        <f t="shared" si="44"/>
        <v/>
      </c>
      <c r="BO24" s="54" t="str">
        <f t="shared" si="72"/>
        <v/>
      </c>
      <c r="BQ24" s="33"/>
      <c r="BR24" s="33"/>
      <c r="BT24" s="164"/>
      <c r="BU24" s="6" t="e">
        <f t="shared" si="45"/>
        <v>#N/A</v>
      </c>
      <c r="BV24" s="6" t="e">
        <f t="shared" si="46"/>
        <v>#N/A</v>
      </c>
      <c r="BW24" s="6" t="str">
        <f t="shared" si="47"/>
        <v/>
      </c>
      <c r="BX24" s="6" t="str">
        <f>IF(AND(Sufficient_data="Yes",Include_study?="Yes",Moderator&lt;&gt;""),'Moderator Analysis'!F:F-CG$3,"")</f>
        <v/>
      </c>
      <c r="BY24" s="54" t="str">
        <f>IF(AND(Sufficient_data="Yes",Include_study?="Yes",Moderator&lt;&gt;""),Weightf*(Effect_size-CG$5-CG$4*'Moderator Analysis'!F:F)^2,"")</f>
        <v/>
      </c>
      <c r="CA24" s="75" t="str">
        <f>IF(AND(Sufficient_data="Yes",Include_study?="Yes",Moderator&lt;&gt;""),1/('Publication Bias Analysis'!F24^2+CG$7),"")</f>
        <v/>
      </c>
      <c r="CB24" s="6" t="str">
        <f>IF(AND(Sufficient_data="Yes",Include_study?="Yes",CA24&lt;&gt;""),Effect_size-'Moderator Analysis'!J$37,"")</f>
        <v/>
      </c>
      <c r="CC24" s="6" t="str">
        <f t="shared" si="48"/>
        <v/>
      </c>
      <c r="CD24" s="54" t="str">
        <f>IF(AND(Sufficient_data="Yes",Include_study?="Yes",CA24&lt;&gt;""),CA:CA*(Effect_size-'Moderator Analysis'!J$29-'Moderator Analysis'!J$30*Moderator)^2,"")</f>
        <v/>
      </c>
      <c r="CE24" s="27"/>
      <c r="CG24" s="2"/>
      <c r="CH24"/>
      <c r="CI24" s="164"/>
      <c r="CJ24" s="166"/>
      <c r="CK24" s="6" t="str">
        <f t="shared" si="49"/>
        <v/>
      </c>
      <c r="CL24" s="37" t="str">
        <f t="shared" si="50"/>
        <v/>
      </c>
      <c r="CM24" s="37" t="str">
        <f>IF(AND(Include_study?="Yes",Sufficient_data="Yes"),1/(Standard_error^2+IF(Additional_model="Fixed effect",0,'Publication Bias Analysis'!L$32)),"")</f>
        <v/>
      </c>
      <c r="CN24" s="37" t="str">
        <f>IF(AND(Include_study?="Yes",Sufficient_data="Yes"),'Publication Bias Analysis'!E:E-'Publication Bias Analysis'!I$29,"")</f>
        <v/>
      </c>
      <c r="CO24" s="37" t="str">
        <f t="shared" si="51"/>
        <v/>
      </c>
      <c r="CP24" s="37" t="str">
        <f t="shared" si="52"/>
        <v/>
      </c>
      <c r="CQ24" s="104" t="str">
        <f t="shared" si="53"/>
        <v/>
      </c>
      <c r="CR24" s="104" t="str">
        <f>IF(AND(Include_study?="Yes",Sufficient_data="Yes"),CQ:CQ+IF(DC:DC&lt;0,-1,1)*COUNTIF(CQ$2:CQ23,CQ:CQ),"")</f>
        <v/>
      </c>
      <c r="CS24" s="104" t="str">
        <f>IF(AND(Include_study?="Yes",Sufficient_data="Yes"),RANK(DG:DG,DG:DG,1)*IF(DF:DF&lt;0,-1,1)+IF(DF:DF&lt;0,-1,1)*COUNTIF(CQ$2:CQ23,CQ:CQ),"")</f>
        <v/>
      </c>
      <c r="CT24" s="104" t="str">
        <f>IF(AND(Include_study?="Yes",Sufficient_data="Yes"),RANK(DJ:DJ,DJ:DJ,1)*IF(DI:DI&lt;0,-1,1)+IF(DI:DI&lt;0,-1,1)*COUNTIF(CQ$2:CQ23,CQ:CQ),"")</f>
        <v/>
      </c>
      <c r="CU24" s="6" t="e">
        <f>IF(AND(Include_study?="Yes",Sufficient_data="Yes"),'Publication Bias Analysis'!E:E,NA())</f>
        <v>#N/A</v>
      </c>
      <c r="CV24" s="54" t="e">
        <f>IF(AND(Include_study?="Yes",Sufficient_data="Yes"),'Publication Bias Analysis'!F:F,NA())</f>
        <v>#N/A</v>
      </c>
      <c r="CX24"/>
      <c r="CY24"/>
      <c r="DA24"/>
      <c r="DB24" s="157"/>
      <c r="DC2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4" s="6" t="str">
        <f t="shared" si="54"/>
        <v/>
      </c>
      <c r="DE24" s="54" t="str">
        <f>IF(AND(Include_study?="Yes",Sufficient_data="Yes"),1/('Publication Bias Analysis'!F:F^2+IF(Additional_model="Fixed effect",0,$DN$6)),"")</f>
        <v/>
      </c>
      <c r="DF24" s="6" t="str">
        <f>IF(AND(Include_study?="Yes",Sufficient_data="Yes"),IF('Publication Bias Analysis'!L$38="Left",'Publication Bias Analysis'!E:E-DN$3,DN$3-'Publication Bias Analysis'!E:E),"")</f>
        <v/>
      </c>
      <c r="DG24" s="6" t="str">
        <f t="shared" si="55"/>
        <v/>
      </c>
      <c r="DH24" s="54" t="str">
        <f>IF(AND(DF24&lt;&gt;"",CR24&lt;=MAX(CR:CR)-DN$7),1/('Publication Bias Analysis'!F:F^2+IF(Additional_model="Fixed effect",0,$DN$13)),"")</f>
        <v/>
      </c>
      <c r="DI24" s="6" t="str">
        <f>IF(AND(Include_study?="Yes",Sufficient_data="Yes"),IF('Publication Bias Analysis'!L$38="Left",'Publication Bias Analysis'!E:E-DN$10,DN$10-'Publication Bias Analysis'!E:E),"")</f>
        <v/>
      </c>
      <c r="DJ24" s="6" t="str">
        <f t="shared" si="56"/>
        <v/>
      </c>
      <c r="DK24" s="54" t="str">
        <f t="shared" si="57"/>
        <v/>
      </c>
      <c r="DM24"/>
      <c r="DN24"/>
      <c r="DP24" s="73">
        <v>23</v>
      </c>
      <c r="DQ24" s="10" t="str">
        <f>IF(Trim_and_fill="On",IF(DN$21&gt;COUNT(DQ$2:DQ23),IF(COUNTIF(CR:CR,-1*(MAX(CR:CR)-DP24+1))=1,"",MAX(CR:CR)-DP24+1),""),"")</f>
        <v/>
      </c>
      <c r="DR24" s="6" t="str">
        <f t="shared" si="58"/>
        <v/>
      </c>
      <c r="DS24" s="6" t="str">
        <f t="shared" si="77"/>
        <v/>
      </c>
      <c r="DT24" s="6" t="str">
        <f t="shared" si="78"/>
        <v/>
      </c>
      <c r="DU24" s="37" t="str">
        <f>IF(DQ24&lt;&gt;"",1/(DS24^2+IF(Additional_model="Fixed effect",0,'Publication Bias Analysis'!L$32)),"")</f>
        <v/>
      </c>
      <c r="DV24" s="54" t="str">
        <f>IF(DQ24&lt;&gt;"",DR24-'Publication Bias Analysis'!I$37,"")</f>
        <v/>
      </c>
      <c r="DX24" s="73">
        <v>23</v>
      </c>
      <c r="DY24" s="6" t="e">
        <f t="shared" si="79"/>
        <v>#N/A</v>
      </c>
      <c r="DZ24" s="54" t="e">
        <f t="shared" si="80"/>
        <v>#N/A</v>
      </c>
      <c r="EB24" s="157"/>
      <c r="EC24" s="6" t="str">
        <f>IF(AND(Include_study?="Yes",Sufficient_data="Yes"),Calculations!CO:CO-AVERAGE(Calculations!CO:CO),"")</f>
        <v/>
      </c>
      <c r="ED24" s="54" t="str">
        <f>IF(AND(Include_study?="Yes",Sufficient_data="Yes"),Calculations!CP24-('Publication Bias Analysis'!P$3+Calculations!CO24*'Publication Bias Analysis'!P$4),"")</f>
        <v/>
      </c>
      <c r="EF24" s="157"/>
      <c r="EG24" s="43" t="str">
        <f t="shared" si="63"/>
        <v/>
      </c>
      <c r="EH24" s="6" t="str">
        <f t="shared" si="64"/>
        <v/>
      </c>
      <c r="EI24" s="10" t="str">
        <f t="shared" si="65"/>
        <v/>
      </c>
      <c r="EJ24" s="10" t="str">
        <f t="shared" si="66"/>
        <v/>
      </c>
      <c r="EK24" s="10" t="str">
        <f>IF(AND(Include_study?="Yes",Sufficient_data="Yes"),COUNTIFS(EI$2:EI23,"&lt;"&amp;EI24,EJ$2:EJ23,"&lt;"&amp;EJ24)+COUNTIFS(EI$2:EI23,"&gt;"&amp;EI24,EJ$2:EJ23,"&gt;"&amp;EJ24)+COUNTIFS(EI25:EI$201,"&lt;"&amp;EI24,EJ25:EJ$201,"&lt;"&amp;EJ24)+COUNTIFS(EI25:EI$201,"&gt;"&amp;EI24,EJ25:EJ$201,"&gt;"&amp;EJ24),"")</f>
        <v/>
      </c>
      <c r="EL24" s="70" t="str">
        <f>IF(AND(Include_study?="Yes",Sufficient_data="Yes"),COUNTIFS(EI$2:EI23,"&lt;"&amp;EI24,EJ$2:EJ23,"&gt;"&amp;EJ24)+COUNTIFS(EI$2:EI23,"&gt;"&amp;EI24,EJ$2:EJ23,"&lt;"&amp;EJ24)+COUNTIFS(EI25:EI$201,"&lt;"&amp;EI24,EJ25:EJ$201,"&gt;"&amp;EJ24)+COUNTIFS(EI25:EI$201,"&gt;"&amp;EI24,EJ25:EJ$201,"&lt;"&amp;EJ24),"")</f>
        <v/>
      </c>
      <c r="EN24" s="157"/>
      <c r="ER24"/>
      <c r="ES24" s="157"/>
      <c r="ET24" s="6" t="e">
        <f t="shared" si="67"/>
        <v>#N/A</v>
      </c>
      <c r="EU24" s="54" t="e">
        <f t="shared" si="68"/>
        <v>#N/A</v>
      </c>
      <c r="EY24" s="2"/>
      <c r="EZ24"/>
      <c r="FA24" s="157"/>
      <c r="FB24" s="10" t="str">
        <f>IF('Publication Bias Analysis'!AS:AS&lt;&gt;"",RANK('Publication Bias Analysis'!AS:AS,'Publication Bias Analysis'!AS:AS,1)+COUNTIF('Publication Bias Analysis'!AS$2:AS23,'Publication Bias Analysis'!AS24),"")</f>
        <v/>
      </c>
      <c r="FC24" s="6" t="str">
        <f t="shared" si="69"/>
        <v/>
      </c>
      <c r="FD24" s="43" t="e">
        <f>IF(AND(Include_study?="Yes",Sufficient_data="Yes"),'Publication Bias Analysis'!AR24,NA())</f>
        <v>#N/A</v>
      </c>
      <c r="FE24" s="43" t="e">
        <f>IF(AND(Include_study?="Yes",Sufficient_data="Yes"),'Publication Bias Analysis'!AS24,NA())</f>
        <v>#N/A</v>
      </c>
      <c r="FF24" s="6" t="str">
        <f>IF(AND(Include_study?="Yes",Sufficient_data="Yes"),Calculations!FD24-AVERAGE('Publication Bias Analysis'!AR:AR),"")</f>
        <v/>
      </c>
      <c r="FG24" s="54" t="str">
        <f>IF(AND(Include_study?="Yes",Sufficient_data="Yes"),FE:FE-('Publication Bias Analysis'!AV$30+'Publication Bias Analysis'!AV$31*FD:FD),"")</f>
        <v/>
      </c>
      <c r="FK24" s="2"/>
      <c r="FL24"/>
      <c r="FM24" s="157"/>
      <c r="FN24" s="6" t="str">
        <f t="shared" si="70"/>
        <v/>
      </c>
      <c r="FO24" s="6" t="str">
        <f t="shared" si="74"/>
        <v/>
      </c>
      <c r="FP24" s="54" t="str">
        <f t="shared" si="75"/>
        <v/>
      </c>
    </row>
    <row r="25" spans="1:172" x14ac:dyDescent="0.2">
      <c r="A25" s="163"/>
      <c r="B25" s="10" t="str">
        <f>IF(AND(Sufficient_data="Yes",Include_study?="Yes"),IF(AND(Sort_By=$E$1,Order="Ascending"),IF(Input!Study_name="",COUNTIFS(Input!Study_name,"&lt;&gt;"&amp;"",Include_study?,"Yes",Sufficient_data,"Yes")+1,IF(COUNT(E25)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5" s="10" t="str">
        <f>IF(B25&lt;&gt;"",IF(B25=0,COUNTIF(B$2:B24,0)+1,COUNTIF(B$2:B24,B25)+COUNTIF(B:B,"&lt;"&amp;B25)+1),"")</f>
        <v/>
      </c>
      <c r="D25" s="10" t="str">
        <f t="shared" si="0"/>
        <v/>
      </c>
      <c r="E25" s="6" t="str">
        <f>IF(AND(Sufficient_data="Yes",Include_study?="Yes",Input!Study_name&lt;&gt;""),Input!Study_name,"")</f>
        <v/>
      </c>
      <c r="F25" s="6" t="str">
        <f>IF(AND(Sufficient_data="Yes",Include_study?="Yes"),Input!Effect_size,"")</f>
        <v/>
      </c>
      <c r="G25" s="10" t="str">
        <f>IF(AND(Sufficient_data="Yes",Include_study?="Yes",Input!Number_of_observations&lt;&gt;""),Input!Number_of_observations,"")</f>
        <v/>
      </c>
      <c r="H25" s="6" t="str">
        <f>IF(AND(Sufficient_data="Yes",Include_study?="Yes"),Input!Standard_error,"")</f>
        <v/>
      </c>
      <c r="I25" s="6" t="str">
        <f t="shared" si="1"/>
        <v/>
      </c>
      <c r="J25" s="6" t="str">
        <f t="shared" si="2"/>
        <v/>
      </c>
      <c r="K25" s="6" t="str">
        <f t="shared" si="3"/>
        <v/>
      </c>
      <c r="L25" s="6" t="str">
        <f t="shared" si="4"/>
        <v/>
      </c>
      <c r="M25" s="120" t="str">
        <f t="shared" si="5"/>
        <v/>
      </c>
      <c r="N25" s="54" t="str">
        <f t="shared" si="6"/>
        <v/>
      </c>
      <c r="O25" s="109"/>
      <c r="P25" s="75" t="e">
        <f t="shared" si="7"/>
        <v>#N/A</v>
      </c>
      <c r="Q25" s="6" t="e">
        <f>IF(AND(Sufficient_data="Yes",Include_study?="Yes",Input!Number_of_observations&lt;&gt;""),Effect_size-CI_Lower_limit,NA())</f>
        <v>#N/A</v>
      </c>
      <c r="R25" s="54" t="e">
        <f>IF(AND(Sufficient_data="Yes",Include_study?="Yes",Input!Number_of_observations&lt;&gt;""),CI_Upper_limit-Effect_size,NA())</f>
        <v>#N/A</v>
      </c>
      <c r="W25" s="163"/>
      <c r="X25" s="16" t="str">
        <f t="shared" si="8"/>
        <v/>
      </c>
      <c r="Y25" s="6" t="str">
        <f t="shared" si="9"/>
        <v/>
      </c>
      <c r="Z25" s="6" t="str">
        <f t="shared" si="10"/>
        <v/>
      </c>
      <c r="AA25" s="6" t="str">
        <f>IF(AND(Sufficient_data="Yes",Include_study?="Yes",Subgroup&lt;&gt;""),Input!Effect_size,"")</f>
        <v/>
      </c>
      <c r="AB25" s="6" t="str">
        <f t="shared" si="11"/>
        <v/>
      </c>
      <c r="AC25" s="6" t="str">
        <f t="shared" si="12"/>
        <v/>
      </c>
      <c r="AD25" s="6" t="str">
        <f t="shared" si="13"/>
        <v/>
      </c>
      <c r="AE25" s="6" t="str">
        <f t="shared" si="14"/>
        <v/>
      </c>
      <c r="AF25" s="6" t="str">
        <f t="shared" si="15"/>
        <v/>
      </c>
      <c r="AG25" s="125" t="str">
        <f t="shared" si="16"/>
        <v/>
      </c>
      <c r="AH25" s="128" t="str">
        <f t="shared" si="17"/>
        <v/>
      </c>
      <c r="AJ25" s="75" t="e">
        <f t="shared" si="18"/>
        <v>#N/A</v>
      </c>
      <c r="AK25" s="37" t="e">
        <f t="shared" si="19"/>
        <v>#N/A</v>
      </c>
      <c r="AL25" s="54" t="e">
        <f t="shared" si="20"/>
        <v>#N/A</v>
      </c>
      <c r="AN25" s="77" t="str">
        <f t="shared" si="21"/>
        <v/>
      </c>
      <c r="AO25" s="6" t="str">
        <f>IF(AND(Sufficient_data="Yes",Include_study?="Yes",Subgroup&lt;&gt;""),IF(COUNTIFS(Input!G$2:G24,"="&amp;"Yes",Input!C$2:C24,"="&amp;"Yes",Input!H$2:H24,"="&amp;Subgroup)&gt;0,"",Subgroup),"")</f>
        <v/>
      </c>
      <c r="AP25" s="16" t="str">
        <f t="shared" si="22"/>
        <v/>
      </c>
      <c r="AQ25" s="10" t="str">
        <f t="shared" si="23"/>
        <v/>
      </c>
      <c r="AR25" s="6" t="str">
        <f t="shared" si="24"/>
        <v/>
      </c>
      <c r="AS25" s="24" t="str">
        <f t="shared" si="25"/>
        <v/>
      </c>
      <c r="AT25" s="12" t="str">
        <f t="shared" si="26"/>
        <v/>
      </c>
      <c r="AU25" s="6" t="str">
        <f t="shared" si="27"/>
        <v/>
      </c>
      <c r="AV25" s="43" t="str">
        <f t="shared" si="28"/>
        <v/>
      </c>
      <c r="AW25" s="6" t="str">
        <f t="shared" si="29"/>
        <v/>
      </c>
      <c r="AX25" s="44" t="str">
        <f t="shared" si="30"/>
        <v/>
      </c>
      <c r="AY25" s="43" t="str">
        <f t="shared" si="31"/>
        <v/>
      </c>
      <c r="AZ25" s="45" t="str">
        <f t="shared" si="32"/>
        <v/>
      </c>
      <c r="BA25" s="131" t="str">
        <f t="shared" si="33"/>
        <v/>
      </c>
      <c r="BB25" s="131" t="str">
        <f t="shared" si="34"/>
        <v/>
      </c>
      <c r="BC25" s="44" t="str">
        <f t="shared" si="35"/>
        <v/>
      </c>
      <c r="BD25" s="44" t="str">
        <f t="shared" si="36"/>
        <v/>
      </c>
      <c r="BE25" s="131" t="str">
        <f t="shared" si="37"/>
        <v/>
      </c>
      <c r="BF25" s="131" t="str">
        <f t="shared" si="38"/>
        <v/>
      </c>
      <c r="BG25" s="44" t="str">
        <f t="shared" si="39"/>
        <v/>
      </c>
      <c r="BH25" s="44" t="str">
        <f t="shared" si="40"/>
        <v/>
      </c>
      <c r="BI25" s="44" t="str">
        <f t="shared" si="41"/>
        <v/>
      </c>
      <c r="BJ25" s="6" t="e">
        <f t="shared" si="42"/>
        <v>#N/A</v>
      </c>
      <c r="BK25" s="12" t="str">
        <f t="shared" si="76"/>
        <v/>
      </c>
      <c r="BL25" s="6" t="str">
        <f t="shared" si="43"/>
        <v/>
      </c>
      <c r="BM25" s="6" t="str">
        <f t="shared" si="71"/>
        <v/>
      </c>
      <c r="BN25" s="37" t="str">
        <f t="shared" si="44"/>
        <v/>
      </c>
      <c r="BO25" s="54" t="str">
        <f t="shared" si="72"/>
        <v/>
      </c>
      <c r="BQ25" s="140" t="s">
        <v>80</v>
      </c>
      <c r="BR25" s="140"/>
      <c r="BT25" s="164"/>
      <c r="BU25" s="6" t="e">
        <f t="shared" si="45"/>
        <v>#N/A</v>
      </c>
      <c r="BV25" s="6" t="e">
        <f t="shared" si="46"/>
        <v>#N/A</v>
      </c>
      <c r="BW25" s="6" t="str">
        <f t="shared" si="47"/>
        <v/>
      </c>
      <c r="BX25" s="6" t="str">
        <f>IF(AND(Sufficient_data="Yes",Include_study?="Yes",Moderator&lt;&gt;""),'Moderator Analysis'!F:F-CG$3,"")</f>
        <v/>
      </c>
      <c r="BY25" s="54" t="str">
        <f>IF(AND(Sufficient_data="Yes",Include_study?="Yes",Moderator&lt;&gt;""),Weightf*(Effect_size-CG$5-CG$4*'Moderator Analysis'!F:F)^2,"")</f>
        <v/>
      </c>
      <c r="CA25" s="75" t="str">
        <f>IF(AND(Sufficient_data="Yes",Include_study?="Yes",Moderator&lt;&gt;""),1/('Publication Bias Analysis'!F25^2+CG$7),"")</f>
        <v/>
      </c>
      <c r="CB25" s="6" t="str">
        <f>IF(AND(Sufficient_data="Yes",Include_study?="Yes",CA25&lt;&gt;""),Effect_size-'Moderator Analysis'!J$37,"")</f>
        <v/>
      </c>
      <c r="CC25" s="6" t="str">
        <f t="shared" si="48"/>
        <v/>
      </c>
      <c r="CD25" s="54" t="str">
        <f>IF(AND(Sufficient_data="Yes",Include_study?="Yes",CA25&lt;&gt;""),CA:CA*(Effect_size-'Moderator Analysis'!J$29-'Moderator Analysis'!J$30*Moderator)^2,"")</f>
        <v/>
      </c>
      <c r="CE25" s="27"/>
      <c r="CG25" s="2"/>
      <c r="CH25"/>
      <c r="CI25" s="164"/>
      <c r="CJ25" s="166"/>
      <c r="CK25" s="6" t="str">
        <f t="shared" si="49"/>
        <v/>
      </c>
      <c r="CL25" s="37" t="str">
        <f t="shared" si="50"/>
        <v/>
      </c>
      <c r="CM25" s="37" t="str">
        <f>IF(AND(Include_study?="Yes",Sufficient_data="Yes"),1/(Standard_error^2+IF(Additional_model="Fixed effect",0,'Publication Bias Analysis'!L$32)),"")</f>
        <v/>
      </c>
      <c r="CN25" s="37" t="str">
        <f>IF(AND(Include_study?="Yes",Sufficient_data="Yes"),'Publication Bias Analysis'!E:E-'Publication Bias Analysis'!I$29,"")</f>
        <v/>
      </c>
      <c r="CO25" s="37" t="str">
        <f t="shared" si="51"/>
        <v/>
      </c>
      <c r="CP25" s="37" t="str">
        <f t="shared" si="52"/>
        <v/>
      </c>
      <c r="CQ25" s="104" t="str">
        <f t="shared" si="53"/>
        <v/>
      </c>
      <c r="CR25" s="104" t="str">
        <f>IF(AND(Include_study?="Yes",Sufficient_data="Yes"),CQ:CQ+IF(DC:DC&lt;0,-1,1)*COUNTIF(CQ$2:CQ24,CQ:CQ),"")</f>
        <v/>
      </c>
      <c r="CS25" s="104" t="str">
        <f>IF(AND(Include_study?="Yes",Sufficient_data="Yes"),RANK(DG:DG,DG:DG,1)*IF(DF:DF&lt;0,-1,1)+IF(DF:DF&lt;0,-1,1)*COUNTIF(CQ$2:CQ24,CQ:CQ),"")</f>
        <v/>
      </c>
      <c r="CT25" s="104" t="str">
        <f>IF(AND(Include_study?="Yes",Sufficient_data="Yes"),RANK(DJ:DJ,DJ:DJ,1)*IF(DI:DI&lt;0,-1,1)+IF(DI:DI&lt;0,-1,1)*COUNTIF(CQ$2:CQ24,CQ:CQ),"")</f>
        <v/>
      </c>
      <c r="CU25" s="6" t="e">
        <f>IF(AND(Include_study?="Yes",Sufficient_data="Yes"),'Publication Bias Analysis'!E:E,NA())</f>
        <v>#N/A</v>
      </c>
      <c r="CV25" s="54" t="e">
        <f>IF(AND(Include_study?="Yes",Sufficient_data="Yes"),'Publication Bias Analysis'!F:F,NA())</f>
        <v>#N/A</v>
      </c>
      <c r="CX25"/>
      <c r="CY25"/>
      <c r="DA25"/>
      <c r="DB25" s="157"/>
      <c r="DC2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5" s="6" t="str">
        <f t="shared" si="54"/>
        <v/>
      </c>
      <c r="DE25" s="54" t="str">
        <f>IF(AND(Include_study?="Yes",Sufficient_data="Yes"),1/('Publication Bias Analysis'!F:F^2+IF(Additional_model="Fixed effect",0,$DN$6)),"")</f>
        <v/>
      </c>
      <c r="DF25" s="6" t="str">
        <f>IF(AND(Include_study?="Yes",Sufficient_data="Yes"),IF('Publication Bias Analysis'!L$38="Left",'Publication Bias Analysis'!E:E-DN$3,DN$3-'Publication Bias Analysis'!E:E),"")</f>
        <v/>
      </c>
      <c r="DG25" s="6" t="str">
        <f t="shared" si="55"/>
        <v/>
      </c>
      <c r="DH25" s="54" t="str">
        <f>IF(AND(DF25&lt;&gt;"",CR25&lt;=MAX(CR:CR)-DN$7),1/('Publication Bias Analysis'!F:F^2+IF(Additional_model="Fixed effect",0,$DN$13)),"")</f>
        <v/>
      </c>
      <c r="DI25" s="6" t="str">
        <f>IF(AND(Include_study?="Yes",Sufficient_data="Yes"),IF('Publication Bias Analysis'!L$38="Left",'Publication Bias Analysis'!E:E-DN$10,DN$10-'Publication Bias Analysis'!E:E),"")</f>
        <v/>
      </c>
      <c r="DJ25" s="6" t="str">
        <f t="shared" si="56"/>
        <v/>
      </c>
      <c r="DK25" s="54" t="str">
        <f t="shared" si="57"/>
        <v/>
      </c>
      <c r="DM25"/>
      <c r="DN25"/>
      <c r="DP25" s="73">
        <v>24</v>
      </c>
      <c r="DQ25" s="10" t="str">
        <f>IF(Trim_and_fill="On",IF(DN$21&gt;COUNT(DQ$2:DQ24),IF(COUNTIF(CR:CR,-1*(MAX(CR:CR)-DP25+1))=1,"",MAX(CR:CR)-DP25+1),""),"")</f>
        <v/>
      </c>
      <c r="DR25" s="6" t="str">
        <f t="shared" si="58"/>
        <v/>
      </c>
      <c r="DS25" s="6" t="str">
        <f t="shared" si="77"/>
        <v/>
      </c>
      <c r="DT25" s="6" t="str">
        <f t="shared" si="78"/>
        <v/>
      </c>
      <c r="DU25" s="37" t="str">
        <f>IF(DQ25&lt;&gt;"",1/(DS25^2+IF(Additional_model="Fixed effect",0,'Publication Bias Analysis'!L$32)),"")</f>
        <v/>
      </c>
      <c r="DV25" s="54" t="str">
        <f>IF(DQ25&lt;&gt;"",DR25-'Publication Bias Analysis'!I$37,"")</f>
        <v/>
      </c>
      <c r="DX25" s="73">
        <v>24</v>
      </c>
      <c r="DY25" s="6" t="e">
        <f t="shared" si="79"/>
        <v>#N/A</v>
      </c>
      <c r="DZ25" s="54" t="e">
        <f t="shared" si="80"/>
        <v>#N/A</v>
      </c>
      <c r="EB25" s="157"/>
      <c r="EC25" s="6" t="str">
        <f>IF(AND(Include_study?="Yes",Sufficient_data="Yes"),Calculations!CO:CO-AVERAGE(Calculations!CO:CO),"")</f>
        <v/>
      </c>
      <c r="ED25" s="54" t="str">
        <f>IF(AND(Include_study?="Yes",Sufficient_data="Yes"),Calculations!CP25-('Publication Bias Analysis'!P$3+Calculations!CO25*'Publication Bias Analysis'!P$4),"")</f>
        <v/>
      </c>
      <c r="EF25" s="157"/>
      <c r="EG25" s="43" t="str">
        <f t="shared" si="63"/>
        <v/>
      </c>
      <c r="EH25" s="6" t="str">
        <f t="shared" si="64"/>
        <v/>
      </c>
      <c r="EI25" s="10" t="str">
        <f t="shared" si="65"/>
        <v/>
      </c>
      <c r="EJ25" s="10" t="str">
        <f t="shared" si="66"/>
        <v/>
      </c>
      <c r="EK25" s="10" t="str">
        <f>IF(AND(Include_study?="Yes",Sufficient_data="Yes"),COUNTIFS(EI$2:EI24,"&lt;"&amp;EI25,EJ$2:EJ24,"&lt;"&amp;EJ25)+COUNTIFS(EI$2:EI24,"&gt;"&amp;EI25,EJ$2:EJ24,"&gt;"&amp;EJ25)+COUNTIFS(EI26:EI$201,"&lt;"&amp;EI25,EJ26:EJ$201,"&lt;"&amp;EJ25)+COUNTIFS(EI26:EI$201,"&gt;"&amp;EI25,EJ26:EJ$201,"&gt;"&amp;EJ25),"")</f>
        <v/>
      </c>
      <c r="EL25" s="70" t="str">
        <f>IF(AND(Include_study?="Yes",Sufficient_data="Yes"),COUNTIFS(EI$2:EI24,"&lt;"&amp;EI25,EJ$2:EJ24,"&gt;"&amp;EJ25)+COUNTIFS(EI$2:EI24,"&gt;"&amp;EI25,EJ$2:EJ24,"&lt;"&amp;EJ25)+COUNTIFS(EI26:EI$201,"&lt;"&amp;EI25,EJ26:EJ$201,"&gt;"&amp;EJ25)+COUNTIFS(EI26:EI$201,"&gt;"&amp;EI25,EJ26:EJ$201,"&lt;"&amp;EJ25),"")</f>
        <v/>
      </c>
      <c r="EN25" s="157"/>
      <c r="ER25"/>
      <c r="ES25" s="157"/>
      <c r="ET25" s="6" t="e">
        <f t="shared" si="67"/>
        <v>#N/A</v>
      </c>
      <c r="EU25" s="54" t="e">
        <f t="shared" si="68"/>
        <v>#N/A</v>
      </c>
      <c r="EY25" s="2"/>
      <c r="EZ25"/>
      <c r="FA25" s="157"/>
      <c r="FB25" s="10" t="str">
        <f>IF('Publication Bias Analysis'!AS:AS&lt;&gt;"",RANK('Publication Bias Analysis'!AS:AS,'Publication Bias Analysis'!AS:AS,1)+COUNTIF('Publication Bias Analysis'!AS$2:AS24,'Publication Bias Analysis'!AS25),"")</f>
        <v/>
      </c>
      <c r="FC25" s="6" t="str">
        <f t="shared" si="69"/>
        <v/>
      </c>
      <c r="FD25" s="43" t="e">
        <f>IF(AND(Include_study?="Yes",Sufficient_data="Yes"),'Publication Bias Analysis'!AR25,NA())</f>
        <v>#N/A</v>
      </c>
      <c r="FE25" s="43" t="e">
        <f>IF(AND(Include_study?="Yes",Sufficient_data="Yes"),'Publication Bias Analysis'!AS25,NA())</f>
        <v>#N/A</v>
      </c>
      <c r="FF25" s="6" t="str">
        <f>IF(AND(Include_study?="Yes",Sufficient_data="Yes"),Calculations!FD25-AVERAGE('Publication Bias Analysis'!AR:AR),"")</f>
        <v/>
      </c>
      <c r="FG25" s="54" t="str">
        <f>IF(AND(Include_study?="Yes",Sufficient_data="Yes"),FE:FE-('Publication Bias Analysis'!AV$30+'Publication Bias Analysis'!AV$31*FD:FD),"")</f>
        <v/>
      </c>
      <c r="FK25" s="2"/>
      <c r="FL25"/>
      <c r="FM25" s="157"/>
      <c r="FN25" s="6" t="str">
        <f t="shared" si="70"/>
        <v/>
      </c>
      <c r="FO25" s="6" t="str">
        <f t="shared" si="74"/>
        <v/>
      </c>
      <c r="FP25" s="54" t="str">
        <f t="shared" si="75"/>
        <v/>
      </c>
    </row>
    <row r="26" spans="1:172" ht="13.5" x14ac:dyDescent="0.25">
      <c r="A26" s="163"/>
      <c r="B26" s="10" t="str">
        <f>IF(AND(Sufficient_data="Yes",Include_study?="Yes"),IF(AND(Sort_By=$E$1,Order="Ascending"),IF(Input!Study_name="",COUNTIFS(Input!Study_name,"&lt;&gt;"&amp;"",Include_study?,"Yes",Sufficient_data,"Yes")+1,IF(COUNT(E26)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6" s="10" t="str">
        <f>IF(B26&lt;&gt;"",IF(B26=0,COUNTIF(B$2:B25,0)+1,COUNTIF(B$2:B25,B26)+COUNTIF(B:B,"&lt;"&amp;B26)+1),"")</f>
        <v/>
      </c>
      <c r="D26" s="10" t="str">
        <f t="shared" si="0"/>
        <v/>
      </c>
      <c r="E26" s="6" t="str">
        <f>IF(AND(Sufficient_data="Yes",Include_study?="Yes",Input!Study_name&lt;&gt;""),Input!Study_name,"")</f>
        <v/>
      </c>
      <c r="F26" s="6" t="str">
        <f>IF(AND(Sufficient_data="Yes",Include_study?="Yes"),Input!Effect_size,"")</f>
        <v/>
      </c>
      <c r="G26" s="10" t="str">
        <f>IF(AND(Sufficient_data="Yes",Include_study?="Yes",Input!Number_of_observations&lt;&gt;""),Input!Number_of_observations,"")</f>
        <v/>
      </c>
      <c r="H26" s="6" t="str">
        <f>IF(AND(Sufficient_data="Yes",Include_study?="Yes"),Input!Standard_error,"")</f>
        <v/>
      </c>
      <c r="I26" s="6" t="str">
        <f t="shared" si="1"/>
        <v/>
      </c>
      <c r="J26" s="6" t="str">
        <f t="shared" si="2"/>
        <v/>
      </c>
      <c r="K26" s="6" t="str">
        <f t="shared" si="3"/>
        <v/>
      </c>
      <c r="L26" s="6" t="str">
        <f t="shared" si="4"/>
        <v/>
      </c>
      <c r="M26" s="120" t="str">
        <f t="shared" si="5"/>
        <v/>
      </c>
      <c r="N26" s="54" t="str">
        <f t="shared" si="6"/>
        <v/>
      </c>
      <c r="O26" s="109"/>
      <c r="P26" s="75" t="e">
        <f t="shared" si="7"/>
        <v>#N/A</v>
      </c>
      <c r="Q26" s="6" t="e">
        <f>IF(AND(Sufficient_data="Yes",Include_study?="Yes",Input!Number_of_observations&lt;&gt;""),Effect_size-CI_Lower_limit,NA())</f>
        <v>#N/A</v>
      </c>
      <c r="R26" s="54" t="e">
        <f>IF(AND(Sufficient_data="Yes",Include_study?="Yes",Input!Number_of_observations&lt;&gt;""),CI_Upper_limit-Effect_size,NA())</f>
        <v>#N/A</v>
      </c>
      <c r="W26" s="163"/>
      <c r="X26" s="16" t="str">
        <f t="shared" si="8"/>
        <v/>
      </c>
      <c r="Y26" s="6" t="str">
        <f t="shared" si="9"/>
        <v/>
      </c>
      <c r="Z26" s="6" t="str">
        <f t="shared" si="10"/>
        <v/>
      </c>
      <c r="AA26" s="6" t="str">
        <f>IF(AND(Sufficient_data="Yes",Include_study?="Yes",Subgroup&lt;&gt;""),Input!Effect_size,"")</f>
        <v/>
      </c>
      <c r="AB26" s="6" t="str">
        <f t="shared" si="11"/>
        <v/>
      </c>
      <c r="AC26" s="6" t="str">
        <f t="shared" si="12"/>
        <v/>
      </c>
      <c r="AD26" s="6" t="str">
        <f t="shared" si="13"/>
        <v/>
      </c>
      <c r="AE26" s="6" t="str">
        <f t="shared" si="14"/>
        <v/>
      </c>
      <c r="AF26" s="6" t="str">
        <f t="shared" si="15"/>
        <v/>
      </c>
      <c r="AG26" s="125" t="str">
        <f t="shared" si="16"/>
        <v/>
      </c>
      <c r="AH26" s="128" t="str">
        <f t="shared" si="17"/>
        <v/>
      </c>
      <c r="AJ26" s="75" t="e">
        <f t="shared" si="18"/>
        <v>#N/A</v>
      </c>
      <c r="AK26" s="37" t="e">
        <f t="shared" si="19"/>
        <v>#N/A</v>
      </c>
      <c r="AL26" s="54" t="e">
        <f t="shared" si="20"/>
        <v>#N/A</v>
      </c>
      <c r="AN26" s="77" t="str">
        <f t="shared" si="21"/>
        <v/>
      </c>
      <c r="AO26" s="6" t="str">
        <f>IF(AND(Sufficient_data="Yes",Include_study?="Yes",Subgroup&lt;&gt;""),IF(COUNTIFS(Input!G$2:G25,"="&amp;"Yes",Input!C$2:C25,"="&amp;"Yes",Input!H$2:H25,"="&amp;Subgroup)&gt;0,"",Subgroup),"")</f>
        <v/>
      </c>
      <c r="AP26" s="16" t="str">
        <f t="shared" si="22"/>
        <v/>
      </c>
      <c r="AQ26" s="10" t="str">
        <f t="shared" si="23"/>
        <v/>
      </c>
      <c r="AR26" s="6" t="str">
        <f t="shared" si="24"/>
        <v/>
      </c>
      <c r="AS26" s="24" t="str">
        <f t="shared" si="25"/>
        <v/>
      </c>
      <c r="AT26" s="12" t="str">
        <f t="shared" si="26"/>
        <v/>
      </c>
      <c r="AU26" s="6" t="str">
        <f t="shared" si="27"/>
        <v/>
      </c>
      <c r="AV26" s="43" t="str">
        <f t="shared" si="28"/>
        <v/>
      </c>
      <c r="AW26" s="6" t="str">
        <f t="shared" si="29"/>
        <v/>
      </c>
      <c r="AX26" s="44" t="str">
        <f t="shared" si="30"/>
        <v/>
      </c>
      <c r="AY26" s="43" t="str">
        <f t="shared" si="31"/>
        <v/>
      </c>
      <c r="AZ26" s="45" t="str">
        <f t="shared" si="32"/>
        <v/>
      </c>
      <c r="BA26" s="131" t="str">
        <f t="shared" si="33"/>
        <v/>
      </c>
      <c r="BB26" s="131" t="str">
        <f t="shared" si="34"/>
        <v/>
      </c>
      <c r="BC26" s="44" t="str">
        <f t="shared" si="35"/>
        <v/>
      </c>
      <c r="BD26" s="44" t="str">
        <f t="shared" si="36"/>
        <v/>
      </c>
      <c r="BE26" s="131" t="str">
        <f t="shared" si="37"/>
        <v/>
      </c>
      <c r="BF26" s="131" t="str">
        <f t="shared" si="38"/>
        <v/>
      </c>
      <c r="BG26" s="44" t="str">
        <f t="shared" si="39"/>
        <v/>
      </c>
      <c r="BH26" s="44" t="str">
        <f t="shared" si="40"/>
        <v/>
      </c>
      <c r="BI26" s="44" t="str">
        <f t="shared" si="41"/>
        <v/>
      </c>
      <c r="BJ26" s="6" t="e">
        <f t="shared" si="42"/>
        <v>#N/A</v>
      </c>
      <c r="BK26" s="12" t="str">
        <f t="shared" si="76"/>
        <v/>
      </c>
      <c r="BL26" s="6" t="str">
        <f t="shared" si="43"/>
        <v/>
      </c>
      <c r="BM26" s="6" t="str">
        <f t="shared" si="71"/>
        <v/>
      </c>
      <c r="BN26" s="37" t="str">
        <f t="shared" si="44"/>
        <v/>
      </c>
      <c r="BO26" s="54" t="str">
        <f t="shared" si="72"/>
        <v/>
      </c>
      <c r="BQ26" s="14" t="s">
        <v>81</v>
      </c>
      <c r="BR26" s="43">
        <f>SUMPRODUCT(BL:BL,AX:AX,AX:AX)-SUMPRODUCT(BL:BL,AX:AX)^2/SUM(BL:BL)</f>
        <v>128.4276276267733</v>
      </c>
      <c r="BT26" s="164"/>
      <c r="BU26" s="6" t="e">
        <f t="shared" si="45"/>
        <v>#N/A</v>
      </c>
      <c r="BV26" s="6" t="e">
        <f t="shared" si="46"/>
        <v>#N/A</v>
      </c>
      <c r="BW26" s="6" t="str">
        <f t="shared" si="47"/>
        <v/>
      </c>
      <c r="BX26" s="6" t="str">
        <f>IF(AND(Sufficient_data="Yes",Include_study?="Yes",Moderator&lt;&gt;""),'Moderator Analysis'!F:F-CG$3,"")</f>
        <v/>
      </c>
      <c r="BY26" s="54" t="str">
        <f>IF(AND(Sufficient_data="Yes",Include_study?="Yes",Moderator&lt;&gt;""),Weightf*(Effect_size-CG$5-CG$4*'Moderator Analysis'!F:F)^2,"")</f>
        <v/>
      </c>
      <c r="CA26" s="75" t="str">
        <f>IF(AND(Sufficient_data="Yes",Include_study?="Yes",Moderator&lt;&gt;""),1/('Publication Bias Analysis'!F26^2+CG$7),"")</f>
        <v/>
      </c>
      <c r="CB26" s="6" t="str">
        <f>IF(AND(Sufficient_data="Yes",Include_study?="Yes",CA26&lt;&gt;""),Effect_size-'Moderator Analysis'!J$37,"")</f>
        <v/>
      </c>
      <c r="CC26" s="6" t="str">
        <f t="shared" si="48"/>
        <v/>
      </c>
      <c r="CD26" s="54" t="str">
        <f>IF(AND(Sufficient_data="Yes",Include_study?="Yes",CA26&lt;&gt;""),CA:CA*(Effect_size-'Moderator Analysis'!J$29-'Moderator Analysis'!J$30*Moderator)^2,"")</f>
        <v/>
      </c>
      <c r="CE26" s="27"/>
      <c r="CG26" s="2"/>
      <c r="CH26"/>
      <c r="CI26" s="164"/>
      <c r="CJ26" s="166"/>
      <c r="CK26" s="6" t="str">
        <f t="shared" si="49"/>
        <v/>
      </c>
      <c r="CL26" s="37" t="str">
        <f t="shared" si="50"/>
        <v/>
      </c>
      <c r="CM26" s="37" t="str">
        <f>IF(AND(Include_study?="Yes",Sufficient_data="Yes"),1/(Standard_error^2+IF(Additional_model="Fixed effect",0,'Publication Bias Analysis'!L$32)),"")</f>
        <v/>
      </c>
      <c r="CN26" s="37" t="str">
        <f>IF(AND(Include_study?="Yes",Sufficient_data="Yes"),'Publication Bias Analysis'!E:E-'Publication Bias Analysis'!I$29,"")</f>
        <v/>
      </c>
      <c r="CO26" s="37" t="str">
        <f t="shared" si="51"/>
        <v/>
      </c>
      <c r="CP26" s="37" t="str">
        <f t="shared" si="52"/>
        <v/>
      </c>
      <c r="CQ26" s="104" t="str">
        <f t="shared" si="53"/>
        <v/>
      </c>
      <c r="CR26" s="104" t="str">
        <f>IF(AND(Include_study?="Yes",Sufficient_data="Yes"),CQ:CQ+IF(DC:DC&lt;0,-1,1)*COUNTIF(CQ$2:CQ25,CQ:CQ),"")</f>
        <v/>
      </c>
      <c r="CS26" s="104" t="str">
        <f>IF(AND(Include_study?="Yes",Sufficient_data="Yes"),RANK(DG:DG,DG:DG,1)*IF(DF:DF&lt;0,-1,1)+IF(DF:DF&lt;0,-1,1)*COUNTIF(CQ$2:CQ25,CQ:CQ),"")</f>
        <v/>
      </c>
      <c r="CT26" s="104" t="str">
        <f>IF(AND(Include_study?="Yes",Sufficient_data="Yes"),RANK(DJ:DJ,DJ:DJ,1)*IF(DI:DI&lt;0,-1,1)+IF(DI:DI&lt;0,-1,1)*COUNTIF(CQ$2:CQ25,CQ:CQ),"")</f>
        <v/>
      </c>
      <c r="CU26" s="6" t="e">
        <f>IF(AND(Include_study?="Yes",Sufficient_data="Yes"),'Publication Bias Analysis'!E:E,NA())</f>
        <v>#N/A</v>
      </c>
      <c r="CV26" s="54" t="e">
        <f>IF(AND(Include_study?="Yes",Sufficient_data="Yes"),'Publication Bias Analysis'!F:F,NA())</f>
        <v>#N/A</v>
      </c>
      <c r="DA26"/>
      <c r="DB26" s="157"/>
      <c r="DC2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6" s="6" t="str">
        <f t="shared" si="54"/>
        <v/>
      </c>
      <c r="DE26" s="54" t="str">
        <f>IF(AND(Include_study?="Yes",Sufficient_data="Yes"),1/('Publication Bias Analysis'!F:F^2+IF(Additional_model="Fixed effect",0,$DN$6)),"")</f>
        <v/>
      </c>
      <c r="DF26" s="6" t="str">
        <f>IF(AND(Include_study?="Yes",Sufficient_data="Yes"),IF('Publication Bias Analysis'!L$38="Left",'Publication Bias Analysis'!E:E-DN$3,DN$3-'Publication Bias Analysis'!E:E),"")</f>
        <v/>
      </c>
      <c r="DG26" s="6" t="str">
        <f t="shared" si="55"/>
        <v/>
      </c>
      <c r="DH26" s="54" t="str">
        <f>IF(AND(DF26&lt;&gt;"",CR26&lt;=MAX(CR:CR)-DN$7),1/('Publication Bias Analysis'!F:F^2+IF(Additional_model="Fixed effect",0,$DN$13)),"")</f>
        <v/>
      </c>
      <c r="DI26" s="6" t="str">
        <f>IF(AND(Include_study?="Yes",Sufficient_data="Yes"),IF('Publication Bias Analysis'!L$38="Left",'Publication Bias Analysis'!E:E-DN$10,DN$10-'Publication Bias Analysis'!E:E),"")</f>
        <v/>
      </c>
      <c r="DJ26" s="6" t="str">
        <f t="shared" si="56"/>
        <v/>
      </c>
      <c r="DK26" s="54" t="str">
        <f t="shared" si="57"/>
        <v/>
      </c>
      <c r="DM26"/>
      <c r="DN26"/>
      <c r="DP26" s="73">
        <v>25</v>
      </c>
      <c r="DQ26" s="10" t="str">
        <f>IF(Trim_and_fill="On",IF(DN$21&gt;COUNT(DQ$2:DQ25),IF(COUNTIF(CR:CR,-1*(MAX(CR:CR)-DP26+1))=1,"",MAX(CR:CR)-DP26+1),""),"")</f>
        <v/>
      </c>
      <c r="DR26" s="6" t="str">
        <f t="shared" si="58"/>
        <v/>
      </c>
      <c r="DS26" s="6" t="str">
        <f t="shared" si="77"/>
        <v/>
      </c>
      <c r="DT26" s="6" t="str">
        <f t="shared" si="78"/>
        <v/>
      </c>
      <c r="DU26" s="37" t="str">
        <f>IF(DQ26&lt;&gt;"",1/(DS26^2+IF(Additional_model="Fixed effect",0,'Publication Bias Analysis'!L$32)),"")</f>
        <v/>
      </c>
      <c r="DV26" s="54" t="str">
        <f>IF(DQ26&lt;&gt;"",DR26-'Publication Bias Analysis'!I$37,"")</f>
        <v/>
      </c>
      <c r="DX26" s="73">
        <v>25</v>
      </c>
      <c r="DY26" s="6" t="e">
        <f t="shared" si="79"/>
        <v>#N/A</v>
      </c>
      <c r="DZ26" s="54" t="e">
        <f t="shared" si="80"/>
        <v>#N/A</v>
      </c>
      <c r="EB26" s="157"/>
      <c r="EC26" s="6" t="str">
        <f>IF(AND(Include_study?="Yes",Sufficient_data="Yes"),Calculations!CO:CO-AVERAGE(Calculations!CO:CO),"")</f>
        <v/>
      </c>
      <c r="ED26" s="54" t="str">
        <f>IF(AND(Include_study?="Yes",Sufficient_data="Yes"),Calculations!CP26-('Publication Bias Analysis'!P$3+Calculations!CO26*'Publication Bias Analysis'!P$4),"")</f>
        <v/>
      </c>
      <c r="EF26" s="157"/>
      <c r="EG26" s="43" t="str">
        <f t="shared" si="63"/>
        <v/>
      </c>
      <c r="EH26" s="6" t="str">
        <f t="shared" si="64"/>
        <v/>
      </c>
      <c r="EI26" s="10" t="str">
        <f t="shared" si="65"/>
        <v/>
      </c>
      <c r="EJ26" s="10" t="str">
        <f t="shared" si="66"/>
        <v/>
      </c>
      <c r="EK26" s="10" t="str">
        <f>IF(AND(Include_study?="Yes",Sufficient_data="Yes"),COUNTIFS(EI$2:EI25,"&lt;"&amp;EI26,EJ$2:EJ25,"&lt;"&amp;EJ26)+COUNTIFS(EI$2:EI25,"&gt;"&amp;EI26,EJ$2:EJ25,"&gt;"&amp;EJ26)+COUNTIFS(EI27:EI$201,"&lt;"&amp;EI26,EJ27:EJ$201,"&lt;"&amp;EJ26)+COUNTIFS(EI27:EI$201,"&gt;"&amp;EI26,EJ27:EJ$201,"&gt;"&amp;EJ26),"")</f>
        <v/>
      </c>
      <c r="EL26" s="70" t="str">
        <f>IF(AND(Include_study?="Yes",Sufficient_data="Yes"),COUNTIFS(EI$2:EI25,"&lt;"&amp;EI26,EJ$2:EJ25,"&gt;"&amp;EJ26)+COUNTIFS(EI$2:EI25,"&gt;"&amp;EI26,EJ$2:EJ25,"&lt;"&amp;EJ26)+COUNTIFS(EI27:EI$201,"&lt;"&amp;EI26,EJ27:EJ$201,"&gt;"&amp;EJ26)+COUNTIFS(EI27:EI$201,"&gt;"&amp;EI26,EJ27:EJ$201,"&lt;"&amp;EJ26),"")</f>
        <v/>
      </c>
      <c r="EN26" s="157"/>
      <c r="ER26"/>
      <c r="ES26" s="157"/>
      <c r="ET26" s="6" t="e">
        <f t="shared" si="67"/>
        <v>#N/A</v>
      </c>
      <c r="EU26" s="54" t="e">
        <f t="shared" si="68"/>
        <v>#N/A</v>
      </c>
      <c r="EY26" s="2"/>
      <c r="EZ26"/>
      <c r="FA26" s="157"/>
      <c r="FB26" s="10" t="str">
        <f>IF('Publication Bias Analysis'!AS:AS&lt;&gt;"",RANK('Publication Bias Analysis'!AS:AS,'Publication Bias Analysis'!AS:AS,1)+COUNTIF('Publication Bias Analysis'!AS$2:AS25,'Publication Bias Analysis'!AS26),"")</f>
        <v/>
      </c>
      <c r="FC26" s="6" t="str">
        <f t="shared" si="69"/>
        <v/>
      </c>
      <c r="FD26" s="43" t="e">
        <f>IF(AND(Include_study?="Yes",Sufficient_data="Yes"),'Publication Bias Analysis'!AR26,NA())</f>
        <v>#N/A</v>
      </c>
      <c r="FE26" s="43" t="e">
        <f>IF(AND(Include_study?="Yes",Sufficient_data="Yes"),'Publication Bias Analysis'!AS26,NA())</f>
        <v>#N/A</v>
      </c>
      <c r="FF26" s="6" t="str">
        <f>IF(AND(Include_study?="Yes",Sufficient_data="Yes"),Calculations!FD26-AVERAGE('Publication Bias Analysis'!AR:AR),"")</f>
        <v/>
      </c>
      <c r="FG26" s="54" t="str">
        <f>IF(AND(Include_study?="Yes",Sufficient_data="Yes"),FE:FE-('Publication Bias Analysis'!AV$30+'Publication Bias Analysis'!AV$31*FD:FD),"")</f>
        <v/>
      </c>
      <c r="FK26" s="2"/>
      <c r="FL26"/>
      <c r="FM26" s="157"/>
      <c r="FN26" s="6" t="str">
        <f t="shared" si="70"/>
        <v/>
      </c>
      <c r="FO26" s="6" t="str">
        <f t="shared" si="74"/>
        <v/>
      </c>
      <c r="FP26" s="54" t="str">
        <f t="shared" si="75"/>
        <v/>
      </c>
    </row>
    <row r="27" spans="1:172" ht="14.25" x14ac:dyDescent="0.2">
      <c r="A27" s="163"/>
      <c r="B27" s="10" t="str">
        <f>IF(AND(Sufficient_data="Yes",Include_study?="Yes"),IF(AND(Sort_By=$E$1,Order="Ascending"),IF(Input!Study_name="",COUNTIFS(Input!Study_name,"&lt;&gt;"&amp;"",Include_study?,"Yes",Sufficient_data,"Yes")+1,IF(COUNT(E27)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7" s="10" t="str">
        <f>IF(B27&lt;&gt;"",IF(B27=0,COUNTIF(B$2:B26,0)+1,COUNTIF(B$2:B26,B27)+COUNTIF(B:B,"&lt;"&amp;B27)+1),"")</f>
        <v/>
      </c>
      <c r="D27" s="10" t="str">
        <f t="shared" si="0"/>
        <v/>
      </c>
      <c r="E27" s="6" t="str">
        <f>IF(AND(Sufficient_data="Yes",Include_study?="Yes",Input!Study_name&lt;&gt;""),Input!Study_name,"")</f>
        <v/>
      </c>
      <c r="F27" s="6" t="str">
        <f>IF(AND(Sufficient_data="Yes",Include_study?="Yes"),Input!Effect_size,"")</f>
        <v/>
      </c>
      <c r="G27" s="10" t="str">
        <f>IF(AND(Sufficient_data="Yes",Include_study?="Yes",Input!Number_of_observations&lt;&gt;""),Input!Number_of_observations,"")</f>
        <v/>
      </c>
      <c r="H27" s="6" t="str">
        <f>IF(AND(Sufficient_data="Yes",Include_study?="Yes"),Input!Standard_error,"")</f>
        <v/>
      </c>
      <c r="I27" s="6" t="str">
        <f t="shared" si="1"/>
        <v/>
      </c>
      <c r="J27" s="6" t="str">
        <f t="shared" si="2"/>
        <v/>
      </c>
      <c r="K27" s="6" t="str">
        <f t="shared" si="3"/>
        <v/>
      </c>
      <c r="L27" s="6" t="str">
        <f t="shared" si="4"/>
        <v/>
      </c>
      <c r="M27" s="120" t="str">
        <f t="shared" si="5"/>
        <v/>
      </c>
      <c r="N27" s="54" t="str">
        <f t="shared" si="6"/>
        <v/>
      </c>
      <c r="O27" s="109"/>
      <c r="P27" s="75" t="e">
        <f t="shared" si="7"/>
        <v>#N/A</v>
      </c>
      <c r="Q27" s="6" t="e">
        <f>IF(AND(Sufficient_data="Yes",Include_study?="Yes",Input!Number_of_observations&lt;&gt;""),Effect_size-CI_Lower_limit,NA())</f>
        <v>#N/A</v>
      </c>
      <c r="R27" s="54" t="e">
        <f>IF(AND(Sufficient_data="Yes",Include_study?="Yes",Input!Number_of_observations&lt;&gt;""),CI_Upper_limit-Effect_size,NA())</f>
        <v>#N/A</v>
      </c>
      <c r="W27" s="163"/>
      <c r="X27" s="16" t="str">
        <f t="shared" si="8"/>
        <v/>
      </c>
      <c r="Y27" s="6" t="str">
        <f t="shared" si="9"/>
        <v/>
      </c>
      <c r="Z27" s="6" t="str">
        <f t="shared" si="10"/>
        <v/>
      </c>
      <c r="AA27" s="6" t="str">
        <f>IF(AND(Sufficient_data="Yes",Include_study?="Yes",Subgroup&lt;&gt;""),Input!Effect_size,"")</f>
        <v/>
      </c>
      <c r="AB27" s="6" t="str">
        <f t="shared" si="11"/>
        <v/>
      </c>
      <c r="AC27" s="6" t="str">
        <f t="shared" si="12"/>
        <v/>
      </c>
      <c r="AD27" s="6" t="str">
        <f t="shared" si="13"/>
        <v/>
      </c>
      <c r="AE27" s="6" t="str">
        <f t="shared" si="14"/>
        <v/>
      </c>
      <c r="AF27" s="6" t="str">
        <f t="shared" si="15"/>
        <v/>
      </c>
      <c r="AG27" s="125" t="str">
        <f t="shared" si="16"/>
        <v/>
      </c>
      <c r="AH27" s="128" t="str">
        <f t="shared" si="17"/>
        <v/>
      </c>
      <c r="AJ27" s="75" t="e">
        <f t="shared" si="18"/>
        <v>#N/A</v>
      </c>
      <c r="AK27" s="37" t="e">
        <f t="shared" si="19"/>
        <v>#N/A</v>
      </c>
      <c r="AL27" s="54" t="e">
        <f t="shared" si="20"/>
        <v>#N/A</v>
      </c>
      <c r="AN27" s="77" t="str">
        <f t="shared" si="21"/>
        <v/>
      </c>
      <c r="AO27" s="6" t="str">
        <f>IF(AND(Sufficient_data="Yes",Include_study?="Yes",Subgroup&lt;&gt;""),IF(COUNTIFS(Input!G$2:G26,"="&amp;"Yes",Input!C$2:C26,"="&amp;"Yes",Input!H$2:H26,"="&amp;Subgroup)&gt;0,"",Subgroup),"")</f>
        <v/>
      </c>
      <c r="AP27" s="16" t="str">
        <f t="shared" si="22"/>
        <v/>
      </c>
      <c r="AQ27" s="10" t="str">
        <f t="shared" si="23"/>
        <v/>
      </c>
      <c r="AR27" s="6" t="str">
        <f t="shared" si="24"/>
        <v/>
      </c>
      <c r="AS27" s="24" t="str">
        <f t="shared" si="25"/>
        <v/>
      </c>
      <c r="AT27" s="12" t="str">
        <f t="shared" si="26"/>
        <v/>
      </c>
      <c r="AU27" s="6" t="str">
        <f t="shared" si="27"/>
        <v/>
      </c>
      <c r="AV27" s="43" t="str">
        <f t="shared" si="28"/>
        <v/>
      </c>
      <c r="AW27" s="6" t="str">
        <f t="shared" si="29"/>
        <v/>
      </c>
      <c r="AX27" s="44" t="str">
        <f t="shared" si="30"/>
        <v/>
      </c>
      <c r="AY27" s="43" t="str">
        <f t="shared" si="31"/>
        <v/>
      </c>
      <c r="AZ27" s="45" t="str">
        <f t="shared" si="32"/>
        <v/>
      </c>
      <c r="BA27" s="131" t="str">
        <f t="shared" si="33"/>
        <v/>
      </c>
      <c r="BB27" s="131" t="str">
        <f t="shared" si="34"/>
        <v/>
      </c>
      <c r="BC27" s="44" t="str">
        <f t="shared" si="35"/>
        <v/>
      </c>
      <c r="BD27" s="44" t="str">
        <f t="shared" si="36"/>
        <v/>
      </c>
      <c r="BE27" s="131" t="str">
        <f t="shared" si="37"/>
        <v/>
      </c>
      <c r="BF27" s="131" t="str">
        <f t="shared" si="38"/>
        <v/>
      </c>
      <c r="BG27" s="44" t="str">
        <f t="shared" si="39"/>
        <v/>
      </c>
      <c r="BH27" s="44" t="str">
        <f t="shared" si="40"/>
        <v/>
      </c>
      <c r="BI27" s="44" t="str">
        <f t="shared" si="41"/>
        <v/>
      </c>
      <c r="BJ27" s="6" t="e">
        <f t="shared" si="42"/>
        <v>#N/A</v>
      </c>
      <c r="BK27" s="12" t="str">
        <f t="shared" si="76"/>
        <v/>
      </c>
      <c r="BL27" s="6" t="str">
        <f t="shared" si="43"/>
        <v/>
      </c>
      <c r="BM27" s="6" t="str">
        <f t="shared" si="71"/>
        <v/>
      </c>
      <c r="BN27" s="37" t="str">
        <f t="shared" si="44"/>
        <v/>
      </c>
      <c r="BO27" s="54" t="str">
        <f t="shared" si="72"/>
        <v/>
      </c>
      <c r="BQ27" s="14" t="s">
        <v>26</v>
      </c>
      <c r="BR27" s="43">
        <f>MAX(0,(BR26-(COUNT(AR:AR)-1))/(SUM(BL:BL)-SUMPRODUCT(BL:BL,BL:BL)/SUM(BL:BL)))</f>
        <v>2.4166183554536462</v>
      </c>
      <c r="BT27" s="164"/>
      <c r="BU27" s="6" t="e">
        <f t="shared" si="45"/>
        <v>#N/A</v>
      </c>
      <c r="BV27" s="6" t="e">
        <f t="shared" si="46"/>
        <v>#N/A</v>
      </c>
      <c r="BW27" s="6" t="str">
        <f t="shared" si="47"/>
        <v/>
      </c>
      <c r="BX27" s="6" t="str">
        <f>IF(AND(Sufficient_data="Yes",Include_study?="Yes",Moderator&lt;&gt;""),'Moderator Analysis'!F:F-CG$3,"")</f>
        <v/>
      </c>
      <c r="BY27" s="54" t="str">
        <f>IF(AND(Sufficient_data="Yes",Include_study?="Yes",Moderator&lt;&gt;""),Weightf*(Effect_size-CG$5-CG$4*'Moderator Analysis'!F:F)^2,"")</f>
        <v/>
      </c>
      <c r="CA27" s="75" t="str">
        <f>IF(AND(Sufficient_data="Yes",Include_study?="Yes",Moderator&lt;&gt;""),1/('Publication Bias Analysis'!F27^2+CG$7),"")</f>
        <v/>
      </c>
      <c r="CB27" s="6" t="str">
        <f>IF(AND(Sufficient_data="Yes",Include_study?="Yes",CA27&lt;&gt;""),Effect_size-'Moderator Analysis'!J$37,"")</f>
        <v/>
      </c>
      <c r="CC27" s="6" t="str">
        <f t="shared" si="48"/>
        <v/>
      </c>
      <c r="CD27" s="54" t="str">
        <f>IF(AND(Sufficient_data="Yes",Include_study?="Yes",CA27&lt;&gt;""),CA:CA*(Effect_size-'Moderator Analysis'!J$29-'Moderator Analysis'!J$30*Moderator)^2,"")</f>
        <v/>
      </c>
      <c r="CE27" s="27"/>
      <c r="CG27" s="2"/>
      <c r="CH27"/>
      <c r="CI27" s="164"/>
      <c r="CJ27" s="166"/>
      <c r="CK27" s="6" t="str">
        <f t="shared" si="49"/>
        <v/>
      </c>
      <c r="CL27" s="37" t="str">
        <f t="shared" si="50"/>
        <v/>
      </c>
      <c r="CM27" s="37" t="str">
        <f>IF(AND(Include_study?="Yes",Sufficient_data="Yes"),1/(Standard_error^2+IF(Additional_model="Fixed effect",0,'Publication Bias Analysis'!L$32)),"")</f>
        <v/>
      </c>
      <c r="CN27" s="37" t="str">
        <f>IF(AND(Include_study?="Yes",Sufficient_data="Yes"),'Publication Bias Analysis'!E:E-'Publication Bias Analysis'!I$29,"")</f>
        <v/>
      </c>
      <c r="CO27" s="37" t="str">
        <f t="shared" si="51"/>
        <v/>
      </c>
      <c r="CP27" s="37" t="str">
        <f t="shared" si="52"/>
        <v/>
      </c>
      <c r="CQ27" s="104" t="str">
        <f t="shared" si="53"/>
        <v/>
      </c>
      <c r="CR27" s="104" t="str">
        <f>IF(AND(Include_study?="Yes",Sufficient_data="Yes"),CQ:CQ+IF(DC:DC&lt;0,-1,1)*COUNTIF(CQ$2:CQ26,CQ:CQ),"")</f>
        <v/>
      </c>
      <c r="CS27" s="104" t="str">
        <f>IF(AND(Include_study?="Yes",Sufficient_data="Yes"),RANK(DG:DG,DG:DG,1)*IF(DF:DF&lt;0,-1,1)+IF(DF:DF&lt;0,-1,1)*COUNTIF(CQ$2:CQ26,CQ:CQ),"")</f>
        <v/>
      </c>
      <c r="CT27" s="104" t="str">
        <f>IF(AND(Include_study?="Yes",Sufficient_data="Yes"),RANK(DJ:DJ,DJ:DJ,1)*IF(DI:DI&lt;0,-1,1)+IF(DI:DI&lt;0,-1,1)*COUNTIF(CQ$2:CQ26,CQ:CQ),"")</f>
        <v/>
      </c>
      <c r="CU27" s="6" t="e">
        <f>IF(AND(Include_study?="Yes",Sufficient_data="Yes"),'Publication Bias Analysis'!E:E,NA())</f>
        <v>#N/A</v>
      </c>
      <c r="CV27" s="54" t="e">
        <f>IF(AND(Include_study?="Yes",Sufficient_data="Yes"),'Publication Bias Analysis'!F:F,NA())</f>
        <v>#N/A</v>
      </c>
      <c r="CZ27" s="2"/>
      <c r="DA27"/>
      <c r="DB27" s="157"/>
      <c r="DC2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7" s="6" t="str">
        <f t="shared" si="54"/>
        <v/>
      </c>
      <c r="DE27" s="54" t="str">
        <f>IF(AND(Include_study?="Yes",Sufficient_data="Yes"),1/('Publication Bias Analysis'!F:F^2+IF(Additional_model="Fixed effect",0,$DN$6)),"")</f>
        <v/>
      </c>
      <c r="DF27" s="6" t="str">
        <f>IF(AND(Include_study?="Yes",Sufficient_data="Yes"),IF('Publication Bias Analysis'!L$38="Left",'Publication Bias Analysis'!E:E-DN$3,DN$3-'Publication Bias Analysis'!E:E),"")</f>
        <v/>
      </c>
      <c r="DG27" s="6" t="str">
        <f t="shared" si="55"/>
        <v/>
      </c>
      <c r="DH27" s="54" t="str">
        <f>IF(AND(DF27&lt;&gt;"",CR27&lt;=MAX(CR:CR)-DN$7),1/('Publication Bias Analysis'!F:F^2+IF(Additional_model="Fixed effect",0,$DN$13)),"")</f>
        <v/>
      </c>
      <c r="DI27" s="6" t="str">
        <f>IF(AND(Include_study?="Yes",Sufficient_data="Yes"),IF('Publication Bias Analysis'!L$38="Left",'Publication Bias Analysis'!E:E-DN$10,DN$10-'Publication Bias Analysis'!E:E),"")</f>
        <v/>
      </c>
      <c r="DJ27" s="6" t="str">
        <f t="shared" si="56"/>
        <v/>
      </c>
      <c r="DK27" s="54" t="str">
        <f t="shared" si="57"/>
        <v/>
      </c>
      <c r="DM27"/>
      <c r="DN27"/>
      <c r="DP27" s="73">
        <v>26</v>
      </c>
      <c r="DQ27" s="10" t="str">
        <f>IF(Trim_and_fill="On",IF(DN$21&gt;COUNT(DQ$2:DQ26),IF(COUNTIF(CR:CR,-1*(MAX(CR:CR)-DP27+1))=1,"",MAX(CR:CR)-DP27+1),""),"")</f>
        <v/>
      </c>
      <c r="DR27" s="6" t="str">
        <f t="shared" si="58"/>
        <v/>
      </c>
      <c r="DS27" s="6" t="str">
        <f t="shared" si="77"/>
        <v/>
      </c>
      <c r="DT27" s="6" t="str">
        <f t="shared" si="78"/>
        <v/>
      </c>
      <c r="DU27" s="37" t="str">
        <f>IF(DQ27&lt;&gt;"",1/(DS27^2+IF(Additional_model="Fixed effect",0,'Publication Bias Analysis'!L$32)),"")</f>
        <v/>
      </c>
      <c r="DV27" s="54" t="str">
        <f>IF(DQ27&lt;&gt;"",DR27-'Publication Bias Analysis'!I$37,"")</f>
        <v/>
      </c>
      <c r="DX27" s="73">
        <v>26</v>
      </c>
      <c r="DY27" s="6" t="e">
        <f t="shared" si="79"/>
        <v>#N/A</v>
      </c>
      <c r="DZ27" s="54" t="e">
        <f t="shared" si="80"/>
        <v>#N/A</v>
      </c>
      <c r="EB27" s="157"/>
      <c r="EC27" s="6" t="str">
        <f>IF(AND(Include_study?="Yes",Sufficient_data="Yes"),Calculations!CO:CO-AVERAGE(Calculations!CO:CO),"")</f>
        <v/>
      </c>
      <c r="ED27" s="54" t="str">
        <f>IF(AND(Include_study?="Yes",Sufficient_data="Yes"),Calculations!CP27-('Publication Bias Analysis'!P$3+Calculations!CO27*'Publication Bias Analysis'!P$4),"")</f>
        <v/>
      </c>
      <c r="EF27" s="157"/>
      <c r="EG27" s="43" t="str">
        <f t="shared" si="63"/>
        <v/>
      </c>
      <c r="EH27" s="6" t="str">
        <f t="shared" si="64"/>
        <v/>
      </c>
      <c r="EI27" s="10" t="str">
        <f t="shared" si="65"/>
        <v/>
      </c>
      <c r="EJ27" s="10" t="str">
        <f t="shared" si="66"/>
        <v/>
      </c>
      <c r="EK27" s="10" t="str">
        <f>IF(AND(Include_study?="Yes",Sufficient_data="Yes"),COUNTIFS(EI$2:EI26,"&lt;"&amp;EI27,EJ$2:EJ26,"&lt;"&amp;EJ27)+COUNTIFS(EI$2:EI26,"&gt;"&amp;EI27,EJ$2:EJ26,"&gt;"&amp;EJ27)+COUNTIFS(EI28:EI$201,"&lt;"&amp;EI27,EJ28:EJ$201,"&lt;"&amp;EJ27)+COUNTIFS(EI28:EI$201,"&gt;"&amp;EI27,EJ28:EJ$201,"&gt;"&amp;EJ27),"")</f>
        <v/>
      </c>
      <c r="EL27" s="70" t="str">
        <f>IF(AND(Include_study?="Yes",Sufficient_data="Yes"),COUNTIFS(EI$2:EI26,"&lt;"&amp;EI27,EJ$2:EJ26,"&gt;"&amp;EJ27)+COUNTIFS(EI$2:EI26,"&gt;"&amp;EI27,EJ$2:EJ26,"&lt;"&amp;EJ27)+COUNTIFS(EI28:EI$201,"&lt;"&amp;EI27,EJ28:EJ$201,"&gt;"&amp;EJ27)+COUNTIFS(EI28:EI$201,"&gt;"&amp;EI27,EJ28:EJ$201,"&lt;"&amp;EJ27),"")</f>
        <v/>
      </c>
      <c r="EN27" s="157"/>
      <c r="ER27"/>
      <c r="ES27" s="157"/>
      <c r="ET27" s="6" t="e">
        <f t="shared" si="67"/>
        <v>#N/A</v>
      </c>
      <c r="EU27" s="54" t="e">
        <f t="shared" si="68"/>
        <v>#N/A</v>
      </c>
      <c r="EY27" s="2"/>
      <c r="EZ27"/>
      <c r="FA27" s="157"/>
      <c r="FB27" s="10" t="str">
        <f>IF('Publication Bias Analysis'!AS:AS&lt;&gt;"",RANK('Publication Bias Analysis'!AS:AS,'Publication Bias Analysis'!AS:AS,1)+COUNTIF('Publication Bias Analysis'!AS$2:AS26,'Publication Bias Analysis'!AS27),"")</f>
        <v/>
      </c>
      <c r="FC27" s="6" t="str">
        <f t="shared" si="69"/>
        <v/>
      </c>
      <c r="FD27" s="43" t="e">
        <f>IF(AND(Include_study?="Yes",Sufficient_data="Yes"),'Publication Bias Analysis'!AR27,NA())</f>
        <v>#N/A</v>
      </c>
      <c r="FE27" s="43" t="e">
        <f>IF(AND(Include_study?="Yes",Sufficient_data="Yes"),'Publication Bias Analysis'!AS27,NA())</f>
        <v>#N/A</v>
      </c>
      <c r="FF27" s="6" t="str">
        <f>IF(AND(Include_study?="Yes",Sufficient_data="Yes"),Calculations!FD27-AVERAGE('Publication Bias Analysis'!AR:AR),"")</f>
        <v/>
      </c>
      <c r="FG27" s="54" t="str">
        <f>IF(AND(Include_study?="Yes",Sufficient_data="Yes"),FE:FE-('Publication Bias Analysis'!AV$30+'Publication Bias Analysis'!AV$31*FD:FD),"")</f>
        <v/>
      </c>
      <c r="FK27" s="2"/>
      <c r="FL27"/>
      <c r="FM27" s="157"/>
      <c r="FN27" s="6" t="str">
        <f t="shared" si="70"/>
        <v/>
      </c>
      <c r="FO27" s="6" t="str">
        <f t="shared" si="74"/>
        <v/>
      </c>
      <c r="FP27" s="54" t="str">
        <f t="shared" si="75"/>
        <v/>
      </c>
    </row>
    <row r="28" spans="1:172" x14ac:dyDescent="0.2">
      <c r="A28" s="163"/>
      <c r="B28" s="10" t="str">
        <f>IF(AND(Sufficient_data="Yes",Include_study?="Yes"),IF(AND(Sort_By=$E$1,Order="Ascending"),IF(Input!Study_name="",COUNTIFS(Input!Study_name,"&lt;&gt;"&amp;"",Include_study?,"Yes",Sufficient_data,"Yes")+1,IF(COUNT(E28)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8" s="10" t="str">
        <f>IF(B28&lt;&gt;"",IF(B28=0,COUNTIF(B$2:B27,0)+1,COUNTIF(B$2:B27,B28)+COUNTIF(B:B,"&lt;"&amp;B28)+1),"")</f>
        <v/>
      </c>
      <c r="D28" s="10" t="str">
        <f t="shared" si="0"/>
        <v/>
      </c>
      <c r="E28" s="6" t="str">
        <f>IF(AND(Sufficient_data="Yes",Include_study?="Yes",Input!Study_name&lt;&gt;""),Input!Study_name,"")</f>
        <v/>
      </c>
      <c r="F28" s="6" t="str">
        <f>IF(AND(Sufficient_data="Yes",Include_study?="Yes"),Input!Effect_size,"")</f>
        <v/>
      </c>
      <c r="G28" s="10" t="str">
        <f>IF(AND(Sufficient_data="Yes",Include_study?="Yes",Input!Number_of_observations&lt;&gt;""),Input!Number_of_observations,"")</f>
        <v/>
      </c>
      <c r="H28" s="6" t="str">
        <f>IF(AND(Sufficient_data="Yes",Include_study?="Yes"),Input!Standard_error,"")</f>
        <v/>
      </c>
      <c r="I28" s="6" t="str">
        <f t="shared" si="1"/>
        <v/>
      </c>
      <c r="J28" s="6" t="str">
        <f t="shared" si="2"/>
        <v/>
      </c>
      <c r="K28" s="6" t="str">
        <f t="shared" si="3"/>
        <v/>
      </c>
      <c r="L28" s="6" t="str">
        <f t="shared" si="4"/>
        <v/>
      </c>
      <c r="M28" s="120" t="str">
        <f t="shared" si="5"/>
        <v/>
      </c>
      <c r="N28" s="54" t="str">
        <f t="shared" si="6"/>
        <v/>
      </c>
      <c r="O28" s="109"/>
      <c r="P28" s="75" t="e">
        <f t="shared" si="7"/>
        <v>#N/A</v>
      </c>
      <c r="Q28" s="6" t="e">
        <f>IF(AND(Sufficient_data="Yes",Include_study?="Yes",Input!Number_of_observations&lt;&gt;""),Effect_size-CI_Lower_limit,NA())</f>
        <v>#N/A</v>
      </c>
      <c r="R28" s="54" t="e">
        <f>IF(AND(Sufficient_data="Yes",Include_study?="Yes",Input!Number_of_observations&lt;&gt;""),CI_Upper_limit-Effect_size,NA())</f>
        <v>#N/A</v>
      </c>
      <c r="W28" s="163"/>
      <c r="X28" s="16" t="str">
        <f t="shared" si="8"/>
        <v/>
      </c>
      <c r="Y28" s="6" t="str">
        <f t="shared" si="9"/>
        <v/>
      </c>
      <c r="Z28" s="6" t="str">
        <f t="shared" si="10"/>
        <v/>
      </c>
      <c r="AA28" s="6" t="str">
        <f>IF(AND(Sufficient_data="Yes",Include_study?="Yes",Subgroup&lt;&gt;""),Input!Effect_size,"")</f>
        <v/>
      </c>
      <c r="AB28" s="6" t="str">
        <f t="shared" si="11"/>
        <v/>
      </c>
      <c r="AC28" s="6" t="str">
        <f t="shared" si="12"/>
        <v/>
      </c>
      <c r="AD28" s="6" t="str">
        <f t="shared" si="13"/>
        <v/>
      </c>
      <c r="AE28" s="6" t="str">
        <f t="shared" si="14"/>
        <v/>
      </c>
      <c r="AF28" s="6" t="str">
        <f t="shared" si="15"/>
        <v/>
      </c>
      <c r="AG28" s="125" t="str">
        <f t="shared" si="16"/>
        <v/>
      </c>
      <c r="AH28" s="128" t="str">
        <f t="shared" si="17"/>
        <v/>
      </c>
      <c r="AJ28" s="75" t="e">
        <f t="shared" si="18"/>
        <v>#N/A</v>
      </c>
      <c r="AK28" s="37" t="e">
        <f t="shared" si="19"/>
        <v>#N/A</v>
      </c>
      <c r="AL28" s="54" t="e">
        <f t="shared" si="20"/>
        <v>#N/A</v>
      </c>
      <c r="AN28" s="77" t="str">
        <f t="shared" si="21"/>
        <v/>
      </c>
      <c r="AO28" s="6" t="str">
        <f>IF(AND(Sufficient_data="Yes",Include_study?="Yes",Subgroup&lt;&gt;""),IF(COUNTIFS(Input!G$2:G27,"="&amp;"Yes",Input!C$2:C27,"="&amp;"Yes",Input!H$2:H27,"="&amp;Subgroup)&gt;0,"",Subgroup),"")</f>
        <v/>
      </c>
      <c r="AP28" s="16" t="str">
        <f t="shared" si="22"/>
        <v/>
      </c>
      <c r="AQ28" s="10" t="str">
        <f t="shared" si="23"/>
        <v/>
      </c>
      <c r="AR28" s="6" t="str">
        <f t="shared" si="24"/>
        <v/>
      </c>
      <c r="AS28" s="24" t="str">
        <f t="shared" si="25"/>
        <v/>
      </c>
      <c r="AT28" s="12" t="str">
        <f t="shared" si="26"/>
        <v/>
      </c>
      <c r="AU28" s="6" t="str">
        <f t="shared" si="27"/>
        <v/>
      </c>
      <c r="AV28" s="43" t="str">
        <f t="shared" si="28"/>
        <v/>
      </c>
      <c r="AW28" s="6" t="str">
        <f t="shared" si="29"/>
        <v/>
      </c>
      <c r="AX28" s="44" t="str">
        <f t="shared" si="30"/>
        <v/>
      </c>
      <c r="AY28" s="43" t="str">
        <f t="shared" si="31"/>
        <v/>
      </c>
      <c r="AZ28" s="45" t="str">
        <f t="shared" si="32"/>
        <v/>
      </c>
      <c r="BA28" s="131" t="str">
        <f t="shared" si="33"/>
        <v/>
      </c>
      <c r="BB28" s="131" t="str">
        <f t="shared" si="34"/>
        <v/>
      </c>
      <c r="BC28" s="44" t="str">
        <f t="shared" si="35"/>
        <v/>
      </c>
      <c r="BD28" s="44" t="str">
        <f t="shared" si="36"/>
        <v/>
      </c>
      <c r="BE28" s="131" t="str">
        <f t="shared" si="37"/>
        <v/>
      </c>
      <c r="BF28" s="131" t="str">
        <f t="shared" si="38"/>
        <v/>
      </c>
      <c r="BG28" s="44" t="str">
        <f t="shared" si="39"/>
        <v/>
      </c>
      <c r="BH28" s="44" t="str">
        <f t="shared" si="40"/>
        <v/>
      </c>
      <c r="BI28" s="44" t="str">
        <f t="shared" si="41"/>
        <v/>
      </c>
      <c r="BJ28" s="6" t="e">
        <f t="shared" si="42"/>
        <v>#N/A</v>
      </c>
      <c r="BK28" s="12" t="str">
        <f t="shared" si="76"/>
        <v/>
      </c>
      <c r="BL28" s="6" t="str">
        <f t="shared" si="43"/>
        <v/>
      </c>
      <c r="BM28" s="6" t="str">
        <f t="shared" si="71"/>
        <v/>
      </c>
      <c r="BN28" s="37" t="str">
        <f t="shared" si="44"/>
        <v/>
      </c>
      <c r="BO28" s="54" t="str">
        <f t="shared" si="72"/>
        <v/>
      </c>
      <c r="BQ28" s="33"/>
      <c r="BR28" s="33"/>
      <c r="BT28" s="164"/>
      <c r="BU28" s="6" t="e">
        <f t="shared" si="45"/>
        <v>#N/A</v>
      </c>
      <c r="BV28" s="6" t="e">
        <f t="shared" si="46"/>
        <v>#N/A</v>
      </c>
      <c r="BW28" s="6" t="str">
        <f t="shared" si="47"/>
        <v/>
      </c>
      <c r="BX28" s="6" t="str">
        <f>IF(AND(Sufficient_data="Yes",Include_study?="Yes",Moderator&lt;&gt;""),'Moderator Analysis'!F:F-CG$3,"")</f>
        <v/>
      </c>
      <c r="BY28" s="54" t="str">
        <f>IF(AND(Sufficient_data="Yes",Include_study?="Yes",Moderator&lt;&gt;""),Weightf*(Effect_size-CG$5-CG$4*'Moderator Analysis'!F:F)^2,"")</f>
        <v/>
      </c>
      <c r="CA28" s="75" t="str">
        <f>IF(AND(Sufficient_data="Yes",Include_study?="Yes",Moderator&lt;&gt;""),1/('Publication Bias Analysis'!F28^2+CG$7),"")</f>
        <v/>
      </c>
      <c r="CB28" s="6" t="str">
        <f>IF(AND(Sufficient_data="Yes",Include_study?="Yes",CA28&lt;&gt;""),Effect_size-'Moderator Analysis'!J$37,"")</f>
        <v/>
      </c>
      <c r="CC28" s="6" t="str">
        <f t="shared" si="48"/>
        <v/>
      </c>
      <c r="CD28" s="54" t="str">
        <f>IF(AND(Sufficient_data="Yes",Include_study?="Yes",CA28&lt;&gt;""),CA:CA*(Effect_size-'Moderator Analysis'!J$29-'Moderator Analysis'!J$30*Moderator)^2,"")</f>
        <v/>
      </c>
      <c r="CE28" s="27"/>
      <c r="CG28" s="2"/>
      <c r="CH28"/>
      <c r="CI28" s="164"/>
      <c r="CJ28" s="166"/>
      <c r="CK28" s="6" t="str">
        <f t="shared" si="49"/>
        <v/>
      </c>
      <c r="CL28" s="37" t="str">
        <f t="shared" si="50"/>
        <v/>
      </c>
      <c r="CM28" s="37" t="str">
        <f>IF(AND(Include_study?="Yes",Sufficient_data="Yes"),1/(Standard_error^2+IF(Additional_model="Fixed effect",0,'Publication Bias Analysis'!L$32)),"")</f>
        <v/>
      </c>
      <c r="CN28" s="37" t="str">
        <f>IF(AND(Include_study?="Yes",Sufficient_data="Yes"),'Publication Bias Analysis'!E:E-'Publication Bias Analysis'!I$29,"")</f>
        <v/>
      </c>
      <c r="CO28" s="37" t="str">
        <f t="shared" si="51"/>
        <v/>
      </c>
      <c r="CP28" s="37" t="str">
        <f t="shared" si="52"/>
        <v/>
      </c>
      <c r="CQ28" s="104" t="str">
        <f t="shared" si="53"/>
        <v/>
      </c>
      <c r="CR28" s="104" t="str">
        <f>IF(AND(Include_study?="Yes",Sufficient_data="Yes"),CQ:CQ+IF(DC:DC&lt;0,-1,1)*COUNTIF(CQ$2:CQ27,CQ:CQ),"")</f>
        <v/>
      </c>
      <c r="CS28" s="104" t="str">
        <f>IF(AND(Include_study?="Yes",Sufficient_data="Yes"),RANK(DG:DG,DG:DG,1)*IF(DF:DF&lt;0,-1,1)+IF(DF:DF&lt;0,-1,1)*COUNTIF(CQ$2:CQ27,CQ:CQ),"")</f>
        <v/>
      </c>
      <c r="CT28" s="104" t="str">
        <f>IF(AND(Include_study?="Yes",Sufficient_data="Yes"),RANK(DJ:DJ,DJ:DJ,1)*IF(DI:DI&lt;0,-1,1)+IF(DI:DI&lt;0,-1,1)*COUNTIF(CQ$2:CQ27,CQ:CQ),"")</f>
        <v/>
      </c>
      <c r="CU28" s="6" t="e">
        <f>IF(AND(Include_study?="Yes",Sufficient_data="Yes"),'Publication Bias Analysis'!E:E,NA())</f>
        <v>#N/A</v>
      </c>
      <c r="CV28" s="54" t="e">
        <f>IF(AND(Include_study?="Yes",Sufficient_data="Yes"),'Publication Bias Analysis'!F:F,NA())</f>
        <v>#N/A</v>
      </c>
      <c r="CZ28" s="2"/>
      <c r="DA28"/>
      <c r="DB28" s="157"/>
      <c r="DC2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8" s="6" t="str">
        <f t="shared" si="54"/>
        <v/>
      </c>
      <c r="DE28" s="54" t="str">
        <f>IF(AND(Include_study?="Yes",Sufficient_data="Yes"),1/('Publication Bias Analysis'!F:F^2+IF(Additional_model="Fixed effect",0,$DN$6)),"")</f>
        <v/>
      </c>
      <c r="DF28" s="6" t="str">
        <f>IF(AND(Include_study?="Yes",Sufficient_data="Yes"),IF('Publication Bias Analysis'!L$38="Left",'Publication Bias Analysis'!E:E-DN$3,DN$3-'Publication Bias Analysis'!E:E),"")</f>
        <v/>
      </c>
      <c r="DG28" s="6" t="str">
        <f t="shared" si="55"/>
        <v/>
      </c>
      <c r="DH28" s="54" t="str">
        <f>IF(AND(DF28&lt;&gt;"",CR28&lt;=MAX(CR:CR)-DN$7),1/('Publication Bias Analysis'!F:F^2+IF(Additional_model="Fixed effect",0,$DN$13)),"")</f>
        <v/>
      </c>
      <c r="DI28" s="6" t="str">
        <f>IF(AND(Include_study?="Yes",Sufficient_data="Yes"),IF('Publication Bias Analysis'!L$38="Left",'Publication Bias Analysis'!E:E-DN$10,DN$10-'Publication Bias Analysis'!E:E),"")</f>
        <v/>
      </c>
      <c r="DJ28" s="6" t="str">
        <f t="shared" si="56"/>
        <v/>
      </c>
      <c r="DK28" s="54" t="str">
        <f t="shared" si="57"/>
        <v/>
      </c>
      <c r="DM28"/>
      <c r="DN28"/>
      <c r="DP28" s="73">
        <v>27</v>
      </c>
      <c r="DQ28" s="10" t="str">
        <f>IF(Trim_and_fill="On",IF(DN$21&gt;COUNT(DQ$2:DQ27),IF(COUNTIF(CR:CR,-1*(MAX(CR:CR)-DP28+1))=1,"",MAX(CR:CR)-DP28+1),""),"")</f>
        <v/>
      </c>
      <c r="DR28" s="6" t="str">
        <f t="shared" si="58"/>
        <v/>
      </c>
      <c r="DS28" s="6" t="str">
        <f t="shared" si="77"/>
        <v/>
      </c>
      <c r="DT28" s="6" t="str">
        <f t="shared" si="78"/>
        <v/>
      </c>
      <c r="DU28" s="37" t="str">
        <f>IF(DQ28&lt;&gt;"",1/(DS28^2+IF(Additional_model="Fixed effect",0,'Publication Bias Analysis'!L$32)),"")</f>
        <v/>
      </c>
      <c r="DV28" s="54" t="str">
        <f>IF(DQ28&lt;&gt;"",DR28-'Publication Bias Analysis'!I$37,"")</f>
        <v/>
      </c>
      <c r="DX28" s="73">
        <v>27</v>
      </c>
      <c r="DY28" s="6" t="e">
        <f t="shared" si="79"/>
        <v>#N/A</v>
      </c>
      <c r="DZ28" s="54" t="e">
        <f t="shared" si="80"/>
        <v>#N/A</v>
      </c>
      <c r="EB28" s="157"/>
      <c r="EC28" s="6" t="str">
        <f>IF(AND(Include_study?="Yes",Sufficient_data="Yes"),Calculations!CO:CO-AVERAGE(Calculations!CO:CO),"")</f>
        <v/>
      </c>
      <c r="ED28" s="54" t="str">
        <f>IF(AND(Include_study?="Yes",Sufficient_data="Yes"),Calculations!CP28-('Publication Bias Analysis'!P$3+Calculations!CO28*'Publication Bias Analysis'!P$4),"")</f>
        <v/>
      </c>
      <c r="EF28" s="157"/>
      <c r="EG28" s="43" t="str">
        <f t="shared" si="63"/>
        <v/>
      </c>
      <c r="EH28" s="6" t="str">
        <f t="shared" si="64"/>
        <v/>
      </c>
      <c r="EI28" s="10" t="str">
        <f t="shared" si="65"/>
        <v/>
      </c>
      <c r="EJ28" s="10" t="str">
        <f t="shared" si="66"/>
        <v/>
      </c>
      <c r="EK28" s="10" t="str">
        <f>IF(AND(Include_study?="Yes",Sufficient_data="Yes"),COUNTIFS(EI$2:EI27,"&lt;"&amp;EI28,EJ$2:EJ27,"&lt;"&amp;EJ28)+COUNTIFS(EI$2:EI27,"&gt;"&amp;EI28,EJ$2:EJ27,"&gt;"&amp;EJ28)+COUNTIFS(EI29:EI$201,"&lt;"&amp;EI28,EJ29:EJ$201,"&lt;"&amp;EJ28)+COUNTIFS(EI29:EI$201,"&gt;"&amp;EI28,EJ29:EJ$201,"&gt;"&amp;EJ28),"")</f>
        <v/>
      </c>
      <c r="EL28" s="70" t="str">
        <f>IF(AND(Include_study?="Yes",Sufficient_data="Yes"),COUNTIFS(EI$2:EI27,"&lt;"&amp;EI28,EJ$2:EJ27,"&gt;"&amp;EJ28)+COUNTIFS(EI$2:EI27,"&gt;"&amp;EI28,EJ$2:EJ27,"&lt;"&amp;EJ28)+COUNTIFS(EI29:EI$201,"&lt;"&amp;EI28,EJ29:EJ$201,"&gt;"&amp;EJ28)+COUNTIFS(EI29:EI$201,"&gt;"&amp;EI28,EJ29:EJ$201,"&lt;"&amp;EJ28),"")</f>
        <v/>
      </c>
      <c r="EN28" s="157"/>
      <c r="ER28"/>
      <c r="ES28" s="157"/>
      <c r="ET28" s="6" t="e">
        <f t="shared" si="67"/>
        <v>#N/A</v>
      </c>
      <c r="EU28" s="54" t="e">
        <f t="shared" si="68"/>
        <v>#N/A</v>
      </c>
      <c r="EY28" s="2"/>
      <c r="EZ28"/>
      <c r="FA28" s="157"/>
      <c r="FB28" s="10" t="str">
        <f>IF('Publication Bias Analysis'!AS:AS&lt;&gt;"",RANK('Publication Bias Analysis'!AS:AS,'Publication Bias Analysis'!AS:AS,1)+COUNTIF('Publication Bias Analysis'!AS$2:AS27,'Publication Bias Analysis'!AS28),"")</f>
        <v/>
      </c>
      <c r="FC28" s="6" t="str">
        <f t="shared" si="69"/>
        <v/>
      </c>
      <c r="FD28" s="43" t="e">
        <f>IF(AND(Include_study?="Yes",Sufficient_data="Yes"),'Publication Bias Analysis'!AR28,NA())</f>
        <v>#N/A</v>
      </c>
      <c r="FE28" s="43" t="e">
        <f>IF(AND(Include_study?="Yes",Sufficient_data="Yes"),'Publication Bias Analysis'!AS28,NA())</f>
        <v>#N/A</v>
      </c>
      <c r="FF28" s="6" t="str">
        <f>IF(AND(Include_study?="Yes",Sufficient_data="Yes"),Calculations!FD28-AVERAGE('Publication Bias Analysis'!AR:AR),"")</f>
        <v/>
      </c>
      <c r="FG28" s="54" t="str">
        <f>IF(AND(Include_study?="Yes",Sufficient_data="Yes"),FE:FE-('Publication Bias Analysis'!AV$30+'Publication Bias Analysis'!AV$31*FD:FD),"")</f>
        <v/>
      </c>
      <c r="FK28" s="2"/>
      <c r="FL28"/>
      <c r="FM28" s="157"/>
      <c r="FN28" s="6" t="str">
        <f t="shared" si="70"/>
        <v/>
      </c>
      <c r="FO28" s="6" t="str">
        <f t="shared" si="74"/>
        <v/>
      </c>
      <c r="FP28" s="54" t="str">
        <f t="shared" si="75"/>
        <v/>
      </c>
    </row>
    <row r="29" spans="1:172" x14ac:dyDescent="0.2">
      <c r="A29" s="163"/>
      <c r="B29" s="10" t="str">
        <f>IF(AND(Sufficient_data="Yes",Include_study?="Yes"),IF(AND(Sort_By=$E$1,Order="Ascending"),IF(Input!Study_name="",COUNTIFS(Input!Study_name,"&lt;&gt;"&amp;"",Include_study?,"Yes",Sufficient_data,"Yes")+1,IF(COUNT(E29)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9" s="10" t="str">
        <f>IF(B29&lt;&gt;"",IF(B29=0,COUNTIF(B$2:B28,0)+1,COUNTIF(B$2:B28,B29)+COUNTIF(B:B,"&lt;"&amp;B29)+1),"")</f>
        <v/>
      </c>
      <c r="D29" s="10" t="str">
        <f t="shared" si="0"/>
        <v/>
      </c>
      <c r="E29" s="6" t="str">
        <f>IF(AND(Sufficient_data="Yes",Include_study?="Yes",Input!Study_name&lt;&gt;""),Input!Study_name,"")</f>
        <v/>
      </c>
      <c r="F29" s="6" t="str">
        <f>IF(AND(Sufficient_data="Yes",Include_study?="Yes"),Input!Effect_size,"")</f>
        <v/>
      </c>
      <c r="G29" s="10" t="str">
        <f>IF(AND(Sufficient_data="Yes",Include_study?="Yes",Input!Number_of_observations&lt;&gt;""),Input!Number_of_observations,"")</f>
        <v/>
      </c>
      <c r="H29" s="6" t="str">
        <f>IF(AND(Sufficient_data="Yes",Include_study?="Yes"),Input!Standard_error,"")</f>
        <v/>
      </c>
      <c r="I29" s="6" t="str">
        <f t="shared" si="1"/>
        <v/>
      </c>
      <c r="J29" s="6" t="str">
        <f t="shared" si="2"/>
        <v/>
      </c>
      <c r="K29" s="6" t="str">
        <f t="shared" si="3"/>
        <v/>
      </c>
      <c r="L29" s="6" t="str">
        <f t="shared" si="4"/>
        <v/>
      </c>
      <c r="M29" s="120" t="str">
        <f t="shared" si="5"/>
        <v/>
      </c>
      <c r="N29" s="54" t="str">
        <f t="shared" si="6"/>
        <v/>
      </c>
      <c r="O29" s="109"/>
      <c r="P29" s="75" t="e">
        <f t="shared" si="7"/>
        <v>#N/A</v>
      </c>
      <c r="Q29" s="6" t="e">
        <f>IF(AND(Sufficient_data="Yes",Include_study?="Yes",Input!Number_of_observations&lt;&gt;""),Effect_size-CI_Lower_limit,NA())</f>
        <v>#N/A</v>
      </c>
      <c r="R29" s="54" t="e">
        <f>IF(AND(Sufficient_data="Yes",Include_study?="Yes",Input!Number_of_observations&lt;&gt;""),CI_Upper_limit-Effect_size,NA())</f>
        <v>#N/A</v>
      </c>
      <c r="W29" s="163"/>
      <c r="X29" s="16" t="str">
        <f t="shared" si="8"/>
        <v/>
      </c>
      <c r="Y29" s="6" t="str">
        <f t="shared" si="9"/>
        <v/>
      </c>
      <c r="Z29" s="6" t="str">
        <f t="shared" si="10"/>
        <v/>
      </c>
      <c r="AA29" s="6" t="str">
        <f>IF(AND(Sufficient_data="Yes",Include_study?="Yes",Subgroup&lt;&gt;""),Input!Effect_size,"")</f>
        <v/>
      </c>
      <c r="AB29" s="6" t="str">
        <f t="shared" si="11"/>
        <v/>
      </c>
      <c r="AC29" s="6" t="str">
        <f t="shared" si="12"/>
        <v/>
      </c>
      <c r="AD29" s="6" t="str">
        <f t="shared" si="13"/>
        <v/>
      </c>
      <c r="AE29" s="6" t="str">
        <f t="shared" si="14"/>
        <v/>
      </c>
      <c r="AF29" s="6" t="str">
        <f t="shared" si="15"/>
        <v/>
      </c>
      <c r="AG29" s="125" t="str">
        <f t="shared" si="16"/>
        <v/>
      </c>
      <c r="AH29" s="128" t="str">
        <f t="shared" si="17"/>
        <v/>
      </c>
      <c r="AJ29" s="75" t="e">
        <f t="shared" si="18"/>
        <v>#N/A</v>
      </c>
      <c r="AK29" s="37" t="e">
        <f t="shared" si="19"/>
        <v>#N/A</v>
      </c>
      <c r="AL29" s="54" t="e">
        <f t="shared" si="20"/>
        <v>#N/A</v>
      </c>
      <c r="AN29" s="77" t="str">
        <f t="shared" si="21"/>
        <v/>
      </c>
      <c r="AO29" s="6" t="str">
        <f>IF(AND(Sufficient_data="Yes",Include_study?="Yes",Subgroup&lt;&gt;""),IF(COUNTIFS(Input!G$2:G28,"="&amp;"Yes",Input!C$2:C28,"="&amp;"Yes",Input!H$2:H28,"="&amp;Subgroup)&gt;0,"",Subgroup),"")</f>
        <v/>
      </c>
      <c r="AP29" s="16" t="str">
        <f t="shared" si="22"/>
        <v/>
      </c>
      <c r="AQ29" s="10" t="str">
        <f t="shared" si="23"/>
        <v/>
      </c>
      <c r="AR29" s="6" t="str">
        <f t="shared" si="24"/>
        <v/>
      </c>
      <c r="AS29" s="24" t="str">
        <f t="shared" si="25"/>
        <v/>
      </c>
      <c r="AT29" s="12" t="str">
        <f t="shared" si="26"/>
        <v/>
      </c>
      <c r="AU29" s="6" t="str">
        <f t="shared" si="27"/>
        <v/>
      </c>
      <c r="AV29" s="43" t="str">
        <f t="shared" si="28"/>
        <v/>
      </c>
      <c r="AW29" s="6" t="str">
        <f t="shared" si="29"/>
        <v/>
      </c>
      <c r="AX29" s="44" t="str">
        <f t="shared" si="30"/>
        <v/>
      </c>
      <c r="AY29" s="43" t="str">
        <f t="shared" si="31"/>
        <v/>
      </c>
      <c r="AZ29" s="45" t="str">
        <f t="shared" si="32"/>
        <v/>
      </c>
      <c r="BA29" s="131" t="str">
        <f t="shared" si="33"/>
        <v/>
      </c>
      <c r="BB29" s="131" t="str">
        <f t="shared" si="34"/>
        <v/>
      </c>
      <c r="BC29" s="44" t="str">
        <f t="shared" si="35"/>
        <v/>
      </c>
      <c r="BD29" s="44" t="str">
        <f t="shared" si="36"/>
        <v/>
      </c>
      <c r="BE29" s="131" t="str">
        <f t="shared" si="37"/>
        <v/>
      </c>
      <c r="BF29" s="131" t="str">
        <f t="shared" si="38"/>
        <v/>
      </c>
      <c r="BG29" s="44" t="str">
        <f t="shared" si="39"/>
        <v/>
      </c>
      <c r="BH29" s="44" t="str">
        <f t="shared" si="40"/>
        <v/>
      </c>
      <c r="BI29" s="44" t="str">
        <f t="shared" si="41"/>
        <v/>
      </c>
      <c r="BJ29" s="6" t="e">
        <f t="shared" si="42"/>
        <v>#N/A</v>
      </c>
      <c r="BK29" s="12" t="str">
        <f t="shared" si="76"/>
        <v/>
      </c>
      <c r="BL29" s="6" t="str">
        <f t="shared" si="43"/>
        <v/>
      </c>
      <c r="BM29" s="6" t="str">
        <f t="shared" si="71"/>
        <v/>
      </c>
      <c r="BN29" s="37" t="str">
        <f t="shared" si="44"/>
        <v/>
      </c>
      <c r="BO29" s="54" t="str">
        <f t="shared" si="72"/>
        <v/>
      </c>
      <c r="BQ29" s="168" t="s">
        <v>240</v>
      </c>
      <c r="BR29" s="168"/>
      <c r="BT29" s="164"/>
      <c r="BU29" s="6" t="e">
        <f t="shared" si="45"/>
        <v>#N/A</v>
      </c>
      <c r="BV29" s="6" t="e">
        <f t="shared" si="46"/>
        <v>#N/A</v>
      </c>
      <c r="BW29" s="6" t="str">
        <f t="shared" si="47"/>
        <v/>
      </c>
      <c r="BX29" s="6" t="str">
        <f>IF(AND(Sufficient_data="Yes",Include_study?="Yes",Moderator&lt;&gt;""),'Moderator Analysis'!F:F-CG$3,"")</f>
        <v/>
      </c>
      <c r="BY29" s="54" t="str">
        <f>IF(AND(Sufficient_data="Yes",Include_study?="Yes",Moderator&lt;&gt;""),Weightf*(Effect_size-CG$5-CG$4*'Moderator Analysis'!F:F)^2,"")</f>
        <v/>
      </c>
      <c r="CA29" s="75" t="str">
        <f>IF(AND(Sufficient_data="Yes",Include_study?="Yes",Moderator&lt;&gt;""),1/('Publication Bias Analysis'!F29^2+CG$7),"")</f>
        <v/>
      </c>
      <c r="CB29" s="6" t="str">
        <f>IF(AND(Sufficient_data="Yes",Include_study?="Yes",CA29&lt;&gt;""),Effect_size-'Moderator Analysis'!J$37,"")</f>
        <v/>
      </c>
      <c r="CC29" s="6" t="str">
        <f t="shared" si="48"/>
        <v/>
      </c>
      <c r="CD29" s="54" t="str">
        <f>IF(AND(Sufficient_data="Yes",Include_study?="Yes",CA29&lt;&gt;""),CA:CA*(Effect_size-'Moderator Analysis'!J$29-'Moderator Analysis'!J$30*Moderator)^2,"")</f>
        <v/>
      </c>
      <c r="CE29" s="27"/>
      <c r="CG29" s="2"/>
      <c r="CH29"/>
      <c r="CI29" s="164"/>
      <c r="CJ29" s="166"/>
      <c r="CK29" s="6" t="str">
        <f t="shared" si="49"/>
        <v/>
      </c>
      <c r="CL29" s="37" t="str">
        <f t="shared" si="50"/>
        <v/>
      </c>
      <c r="CM29" s="37" t="str">
        <f>IF(AND(Include_study?="Yes",Sufficient_data="Yes"),1/(Standard_error^2+IF(Additional_model="Fixed effect",0,'Publication Bias Analysis'!L$32)),"")</f>
        <v/>
      </c>
      <c r="CN29" s="37" t="str">
        <f>IF(AND(Include_study?="Yes",Sufficient_data="Yes"),'Publication Bias Analysis'!E:E-'Publication Bias Analysis'!I$29,"")</f>
        <v/>
      </c>
      <c r="CO29" s="37" t="str">
        <f t="shared" si="51"/>
        <v/>
      </c>
      <c r="CP29" s="37" t="str">
        <f t="shared" si="52"/>
        <v/>
      </c>
      <c r="CQ29" s="104" t="str">
        <f t="shared" si="53"/>
        <v/>
      </c>
      <c r="CR29" s="104" t="str">
        <f>IF(AND(Include_study?="Yes",Sufficient_data="Yes"),CQ:CQ+IF(DC:DC&lt;0,-1,1)*COUNTIF(CQ$2:CQ28,CQ:CQ),"")</f>
        <v/>
      </c>
      <c r="CS29" s="104" t="str">
        <f>IF(AND(Include_study?="Yes",Sufficient_data="Yes"),RANK(DG:DG,DG:DG,1)*IF(DF:DF&lt;0,-1,1)+IF(DF:DF&lt;0,-1,1)*COUNTIF(CQ$2:CQ28,CQ:CQ),"")</f>
        <v/>
      </c>
      <c r="CT29" s="104" t="str">
        <f>IF(AND(Include_study?="Yes",Sufficient_data="Yes"),RANK(DJ:DJ,DJ:DJ,1)*IF(DI:DI&lt;0,-1,1)+IF(DI:DI&lt;0,-1,1)*COUNTIF(CQ$2:CQ28,CQ:CQ),"")</f>
        <v/>
      </c>
      <c r="CU29" s="6" t="e">
        <f>IF(AND(Include_study?="Yes",Sufficient_data="Yes"),'Publication Bias Analysis'!E:E,NA())</f>
        <v>#N/A</v>
      </c>
      <c r="CV29" s="54" t="e">
        <f>IF(AND(Include_study?="Yes",Sufficient_data="Yes"),'Publication Bias Analysis'!F:F,NA())</f>
        <v>#N/A</v>
      </c>
      <c r="CZ29" s="2"/>
      <c r="DA29"/>
      <c r="DB29" s="157"/>
      <c r="DC2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9" s="6" t="str">
        <f t="shared" si="54"/>
        <v/>
      </c>
      <c r="DE29" s="54" t="str">
        <f>IF(AND(Include_study?="Yes",Sufficient_data="Yes"),1/('Publication Bias Analysis'!F:F^2+IF(Additional_model="Fixed effect",0,$DN$6)),"")</f>
        <v/>
      </c>
      <c r="DF29" s="6" t="str">
        <f>IF(AND(Include_study?="Yes",Sufficient_data="Yes"),IF('Publication Bias Analysis'!L$38="Left",'Publication Bias Analysis'!E:E-DN$3,DN$3-'Publication Bias Analysis'!E:E),"")</f>
        <v/>
      </c>
      <c r="DG29" s="6" t="str">
        <f t="shared" si="55"/>
        <v/>
      </c>
      <c r="DH29" s="54" t="str">
        <f>IF(AND(DF29&lt;&gt;"",CR29&lt;=MAX(CR:CR)-DN$7),1/('Publication Bias Analysis'!F:F^2+IF(Additional_model="Fixed effect",0,$DN$13)),"")</f>
        <v/>
      </c>
      <c r="DI29" s="6" t="str">
        <f>IF(AND(Include_study?="Yes",Sufficient_data="Yes"),IF('Publication Bias Analysis'!L$38="Left",'Publication Bias Analysis'!E:E-DN$10,DN$10-'Publication Bias Analysis'!E:E),"")</f>
        <v/>
      </c>
      <c r="DJ29" s="6" t="str">
        <f t="shared" si="56"/>
        <v/>
      </c>
      <c r="DK29" s="54" t="str">
        <f t="shared" si="57"/>
        <v/>
      </c>
      <c r="DM29"/>
      <c r="DN29"/>
      <c r="DP29" s="73">
        <v>28</v>
      </c>
      <c r="DQ29" s="10" t="str">
        <f>IF(Trim_and_fill="On",IF(DN$21&gt;COUNT(DQ$2:DQ28),IF(COUNTIF(CR:CR,-1*(MAX(CR:CR)-DP29+1))=1,"",MAX(CR:CR)-DP29+1),""),"")</f>
        <v/>
      </c>
      <c r="DR29" s="6" t="str">
        <f t="shared" si="58"/>
        <v/>
      </c>
      <c r="DS29" s="6" t="str">
        <f t="shared" si="77"/>
        <v/>
      </c>
      <c r="DT29" s="6" t="str">
        <f t="shared" si="78"/>
        <v/>
      </c>
      <c r="DU29" s="37" t="str">
        <f>IF(DQ29&lt;&gt;"",1/(DS29^2+IF(Additional_model="Fixed effect",0,'Publication Bias Analysis'!L$32)),"")</f>
        <v/>
      </c>
      <c r="DV29" s="54" t="str">
        <f>IF(DQ29&lt;&gt;"",DR29-'Publication Bias Analysis'!I$37,"")</f>
        <v/>
      </c>
      <c r="DX29" s="73">
        <v>28</v>
      </c>
      <c r="DY29" s="6" t="e">
        <f t="shared" si="79"/>
        <v>#N/A</v>
      </c>
      <c r="DZ29" s="54" t="e">
        <f t="shared" si="80"/>
        <v>#N/A</v>
      </c>
      <c r="EB29" s="157"/>
      <c r="EC29" s="6" t="str">
        <f>IF(AND(Include_study?="Yes",Sufficient_data="Yes"),Calculations!CO:CO-AVERAGE(Calculations!CO:CO),"")</f>
        <v/>
      </c>
      <c r="ED29" s="54" t="str">
        <f>IF(AND(Include_study?="Yes",Sufficient_data="Yes"),Calculations!CP29-('Publication Bias Analysis'!P$3+Calculations!CO29*'Publication Bias Analysis'!P$4),"")</f>
        <v/>
      </c>
      <c r="EF29" s="157"/>
      <c r="EG29" s="43" t="str">
        <f t="shared" si="63"/>
        <v/>
      </c>
      <c r="EH29" s="6" t="str">
        <f t="shared" si="64"/>
        <v/>
      </c>
      <c r="EI29" s="10" t="str">
        <f t="shared" si="65"/>
        <v/>
      </c>
      <c r="EJ29" s="10" t="str">
        <f t="shared" si="66"/>
        <v/>
      </c>
      <c r="EK29" s="10" t="str">
        <f>IF(AND(Include_study?="Yes",Sufficient_data="Yes"),COUNTIFS(EI$2:EI28,"&lt;"&amp;EI29,EJ$2:EJ28,"&lt;"&amp;EJ29)+COUNTIFS(EI$2:EI28,"&gt;"&amp;EI29,EJ$2:EJ28,"&gt;"&amp;EJ29)+COUNTIFS(EI30:EI$201,"&lt;"&amp;EI29,EJ30:EJ$201,"&lt;"&amp;EJ29)+COUNTIFS(EI30:EI$201,"&gt;"&amp;EI29,EJ30:EJ$201,"&gt;"&amp;EJ29),"")</f>
        <v/>
      </c>
      <c r="EL29" s="70" t="str">
        <f>IF(AND(Include_study?="Yes",Sufficient_data="Yes"),COUNTIFS(EI$2:EI28,"&lt;"&amp;EI29,EJ$2:EJ28,"&gt;"&amp;EJ29)+COUNTIFS(EI$2:EI28,"&gt;"&amp;EI29,EJ$2:EJ28,"&lt;"&amp;EJ29)+COUNTIFS(EI30:EI$201,"&lt;"&amp;EI29,EJ30:EJ$201,"&gt;"&amp;EJ29)+COUNTIFS(EI30:EI$201,"&gt;"&amp;EI29,EJ30:EJ$201,"&lt;"&amp;EJ29),"")</f>
        <v/>
      </c>
      <c r="EN29" s="157"/>
      <c r="ER29"/>
      <c r="ES29" s="157"/>
      <c r="ET29" s="6" t="e">
        <f t="shared" si="67"/>
        <v>#N/A</v>
      </c>
      <c r="EU29" s="54" t="e">
        <f t="shared" si="68"/>
        <v>#N/A</v>
      </c>
      <c r="EY29" s="2"/>
      <c r="EZ29"/>
      <c r="FA29" s="157"/>
      <c r="FB29" s="10" t="str">
        <f>IF('Publication Bias Analysis'!AS:AS&lt;&gt;"",RANK('Publication Bias Analysis'!AS:AS,'Publication Bias Analysis'!AS:AS,1)+COUNTIF('Publication Bias Analysis'!AS$2:AS28,'Publication Bias Analysis'!AS29),"")</f>
        <v/>
      </c>
      <c r="FC29" s="6" t="str">
        <f t="shared" si="69"/>
        <v/>
      </c>
      <c r="FD29" s="43" t="e">
        <f>IF(AND(Include_study?="Yes",Sufficient_data="Yes"),'Publication Bias Analysis'!AR29,NA())</f>
        <v>#N/A</v>
      </c>
      <c r="FE29" s="43" t="e">
        <f>IF(AND(Include_study?="Yes",Sufficient_data="Yes"),'Publication Bias Analysis'!AS29,NA())</f>
        <v>#N/A</v>
      </c>
      <c r="FF29" s="6" t="str">
        <f>IF(AND(Include_study?="Yes",Sufficient_data="Yes"),Calculations!FD29-AVERAGE('Publication Bias Analysis'!AR:AR),"")</f>
        <v/>
      </c>
      <c r="FG29" s="54" t="str">
        <f>IF(AND(Include_study?="Yes",Sufficient_data="Yes"),FE:FE-('Publication Bias Analysis'!AV$30+'Publication Bias Analysis'!AV$31*FD:FD),"")</f>
        <v/>
      </c>
      <c r="FK29" s="2"/>
      <c r="FL29"/>
      <c r="FM29" s="157"/>
      <c r="FN29" s="6" t="str">
        <f t="shared" si="70"/>
        <v/>
      </c>
      <c r="FO29" s="6" t="str">
        <f t="shared" si="74"/>
        <v/>
      </c>
      <c r="FP29" s="54" t="str">
        <f t="shared" si="75"/>
        <v/>
      </c>
    </row>
    <row r="30" spans="1:172" x14ac:dyDescent="0.2">
      <c r="A30" s="163"/>
      <c r="B30" s="10" t="str">
        <f>IF(AND(Sufficient_data="Yes",Include_study?="Yes"),IF(AND(Sort_By=$E$1,Order="Ascending"),IF(Input!Study_name="",COUNTIFS(Input!Study_name,"&lt;&gt;"&amp;"",Include_study?,"Yes",Sufficient_data,"Yes")+1,IF(COUNT(E30)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0" s="10" t="str">
        <f>IF(B30&lt;&gt;"",IF(B30=0,COUNTIF(B$2:B29,0)+1,COUNTIF(B$2:B29,B30)+COUNTIF(B:B,"&lt;"&amp;B30)+1),"")</f>
        <v/>
      </c>
      <c r="D30" s="10" t="str">
        <f t="shared" si="0"/>
        <v/>
      </c>
      <c r="E30" s="6" t="str">
        <f>IF(AND(Sufficient_data="Yes",Include_study?="Yes",Input!Study_name&lt;&gt;""),Input!Study_name,"")</f>
        <v/>
      </c>
      <c r="F30" s="6" t="str">
        <f>IF(AND(Sufficient_data="Yes",Include_study?="Yes"),Input!Effect_size,"")</f>
        <v/>
      </c>
      <c r="G30" s="10" t="str">
        <f>IF(AND(Sufficient_data="Yes",Include_study?="Yes",Input!Number_of_observations&lt;&gt;""),Input!Number_of_observations,"")</f>
        <v/>
      </c>
      <c r="H30" s="6" t="str">
        <f>IF(AND(Sufficient_data="Yes",Include_study?="Yes"),Input!Standard_error,"")</f>
        <v/>
      </c>
      <c r="I30" s="6" t="str">
        <f t="shared" si="1"/>
        <v/>
      </c>
      <c r="J30" s="6" t="str">
        <f t="shared" si="2"/>
        <v/>
      </c>
      <c r="K30" s="6" t="str">
        <f t="shared" si="3"/>
        <v/>
      </c>
      <c r="L30" s="6" t="str">
        <f t="shared" si="4"/>
        <v/>
      </c>
      <c r="M30" s="120" t="str">
        <f t="shared" si="5"/>
        <v/>
      </c>
      <c r="N30" s="54" t="str">
        <f t="shared" si="6"/>
        <v/>
      </c>
      <c r="O30" s="109"/>
      <c r="P30" s="75" t="e">
        <f t="shared" si="7"/>
        <v>#N/A</v>
      </c>
      <c r="Q30" s="6" t="e">
        <f>IF(AND(Sufficient_data="Yes",Include_study?="Yes",Input!Number_of_observations&lt;&gt;""),Effect_size-CI_Lower_limit,NA())</f>
        <v>#N/A</v>
      </c>
      <c r="R30" s="54" t="e">
        <f>IF(AND(Sufficient_data="Yes",Include_study?="Yes",Input!Number_of_observations&lt;&gt;""),CI_Upper_limit-Effect_size,NA())</f>
        <v>#N/A</v>
      </c>
      <c r="W30" s="163"/>
      <c r="X30" s="16" t="str">
        <f t="shared" si="8"/>
        <v/>
      </c>
      <c r="Y30" s="6" t="str">
        <f t="shared" si="9"/>
        <v/>
      </c>
      <c r="Z30" s="6" t="str">
        <f t="shared" si="10"/>
        <v/>
      </c>
      <c r="AA30" s="6" t="str">
        <f>IF(AND(Sufficient_data="Yes",Include_study?="Yes",Subgroup&lt;&gt;""),Input!Effect_size,"")</f>
        <v/>
      </c>
      <c r="AB30" s="6" t="str">
        <f t="shared" si="11"/>
        <v/>
      </c>
      <c r="AC30" s="6" t="str">
        <f t="shared" si="12"/>
        <v/>
      </c>
      <c r="AD30" s="6" t="str">
        <f t="shared" si="13"/>
        <v/>
      </c>
      <c r="AE30" s="6" t="str">
        <f t="shared" si="14"/>
        <v/>
      </c>
      <c r="AF30" s="6" t="str">
        <f t="shared" si="15"/>
        <v/>
      </c>
      <c r="AG30" s="125" t="str">
        <f t="shared" si="16"/>
        <v/>
      </c>
      <c r="AH30" s="128" t="str">
        <f t="shared" si="17"/>
        <v/>
      </c>
      <c r="AJ30" s="75" t="e">
        <f t="shared" si="18"/>
        <v>#N/A</v>
      </c>
      <c r="AK30" s="37" t="e">
        <f t="shared" si="19"/>
        <v>#N/A</v>
      </c>
      <c r="AL30" s="54" t="e">
        <f t="shared" si="20"/>
        <v>#N/A</v>
      </c>
      <c r="AN30" s="77" t="str">
        <f t="shared" si="21"/>
        <v/>
      </c>
      <c r="AO30" s="6" t="str">
        <f>IF(AND(Sufficient_data="Yes",Include_study?="Yes",Subgroup&lt;&gt;""),IF(COUNTIFS(Input!G$2:G29,"="&amp;"Yes",Input!C$2:C29,"="&amp;"Yes",Input!H$2:H29,"="&amp;Subgroup)&gt;0,"",Subgroup),"")</f>
        <v/>
      </c>
      <c r="AP30" s="16" t="str">
        <f t="shared" si="22"/>
        <v/>
      </c>
      <c r="AQ30" s="10" t="str">
        <f t="shared" si="23"/>
        <v/>
      </c>
      <c r="AR30" s="6" t="str">
        <f t="shared" si="24"/>
        <v/>
      </c>
      <c r="AS30" s="24" t="str">
        <f t="shared" si="25"/>
        <v/>
      </c>
      <c r="AT30" s="12" t="str">
        <f t="shared" si="26"/>
        <v/>
      </c>
      <c r="AU30" s="6" t="str">
        <f t="shared" si="27"/>
        <v/>
      </c>
      <c r="AV30" s="43" t="str">
        <f t="shared" si="28"/>
        <v/>
      </c>
      <c r="AW30" s="6" t="str">
        <f t="shared" si="29"/>
        <v/>
      </c>
      <c r="AX30" s="44" t="str">
        <f t="shared" si="30"/>
        <v/>
      </c>
      <c r="AY30" s="43" t="str">
        <f t="shared" si="31"/>
        <v/>
      </c>
      <c r="AZ30" s="45" t="str">
        <f t="shared" si="32"/>
        <v/>
      </c>
      <c r="BA30" s="131" t="str">
        <f t="shared" si="33"/>
        <v/>
      </c>
      <c r="BB30" s="131" t="str">
        <f t="shared" si="34"/>
        <v/>
      </c>
      <c r="BC30" s="44" t="str">
        <f t="shared" si="35"/>
        <v/>
      </c>
      <c r="BD30" s="44" t="str">
        <f t="shared" si="36"/>
        <v/>
      </c>
      <c r="BE30" s="131" t="str">
        <f t="shared" si="37"/>
        <v/>
      </c>
      <c r="BF30" s="131" t="str">
        <f t="shared" si="38"/>
        <v/>
      </c>
      <c r="BG30" s="44" t="str">
        <f t="shared" si="39"/>
        <v/>
      </c>
      <c r="BH30" s="44" t="str">
        <f t="shared" si="40"/>
        <v/>
      </c>
      <c r="BI30" s="44" t="str">
        <f t="shared" si="41"/>
        <v/>
      </c>
      <c r="BJ30" s="6" t="e">
        <f t="shared" si="42"/>
        <v>#N/A</v>
      </c>
      <c r="BK30" s="12" t="str">
        <f t="shared" si="76"/>
        <v/>
      </c>
      <c r="BL30" s="6" t="str">
        <f t="shared" si="43"/>
        <v/>
      </c>
      <c r="BM30" s="6" t="str">
        <f t="shared" si="71"/>
        <v/>
      </c>
      <c r="BN30" s="37" t="str">
        <f t="shared" si="44"/>
        <v/>
      </c>
      <c r="BO30" s="54" t="str">
        <f t="shared" si="72"/>
        <v/>
      </c>
      <c r="BQ30" s="160" t="s">
        <v>253</v>
      </c>
      <c r="BR30" s="160"/>
      <c r="BT30" s="164"/>
      <c r="BU30" s="6" t="e">
        <f t="shared" si="45"/>
        <v>#N/A</v>
      </c>
      <c r="BV30" s="6" t="e">
        <f t="shared" si="46"/>
        <v>#N/A</v>
      </c>
      <c r="BW30" s="6" t="str">
        <f t="shared" si="47"/>
        <v/>
      </c>
      <c r="BX30" s="6" t="str">
        <f>IF(AND(Sufficient_data="Yes",Include_study?="Yes",Moderator&lt;&gt;""),'Moderator Analysis'!F:F-CG$3,"")</f>
        <v/>
      </c>
      <c r="BY30" s="54" t="str">
        <f>IF(AND(Sufficient_data="Yes",Include_study?="Yes",Moderator&lt;&gt;""),Weightf*(Effect_size-CG$5-CG$4*'Moderator Analysis'!F:F)^2,"")</f>
        <v/>
      </c>
      <c r="CA30" s="75" t="str">
        <f>IF(AND(Sufficient_data="Yes",Include_study?="Yes",Moderator&lt;&gt;""),1/('Publication Bias Analysis'!F30^2+CG$7),"")</f>
        <v/>
      </c>
      <c r="CB30" s="6" t="str">
        <f>IF(AND(Sufficient_data="Yes",Include_study?="Yes",CA30&lt;&gt;""),Effect_size-'Moderator Analysis'!J$37,"")</f>
        <v/>
      </c>
      <c r="CC30" s="6" t="str">
        <f t="shared" si="48"/>
        <v/>
      </c>
      <c r="CD30" s="54" t="str">
        <f>IF(AND(Sufficient_data="Yes",Include_study?="Yes",CA30&lt;&gt;""),CA:CA*(Effect_size-'Moderator Analysis'!J$29-'Moderator Analysis'!J$30*Moderator)^2,"")</f>
        <v/>
      </c>
      <c r="CE30" s="27"/>
      <c r="CG30" s="2"/>
      <c r="CH30"/>
      <c r="CI30" s="164"/>
      <c r="CJ30" s="166"/>
      <c r="CK30" s="6" t="str">
        <f t="shared" si="49"/>
        <v/>
      </c>
      <c r="CL30" s="37" t="str">
        <f t="shared" si="50"/>
        <v/>
      </c>
      <c r="CM30" s="37" t="str">
        <f>IF(AND(Include_study?="Yes",Sufficient_data="Yes"),1/(Standard_error^2+IF(Additional_model="Fixed effect",0,'Publication Bias Analysis'!L$32)),"")</f>
        <v/>
      </c>
      <c r="CN30" s="37" t="str">
        <f>IF(AND(Include_study?="Yes",Sufficient_data="Yes"),'Publication Bias Analysis'!E:E-'Publication Bias Analysis'!I$29,"")</f>
        <v/>
      </c>
      <c r="CO30" s="37" t="str">
        <f t="shared" si="51"/>
        <v/>
      </c>
      <c r="CP30" s="37" t="str">
        <f t="shared" si="52"/>
        <v/>
      </c>
      <c r="CQ30" s="104" t="str">
        <f t="shared" si="53"/>
        <v/>
      </c>
      <c r="CR30" s="104" t="str">
        <f>IF(AND(Include_study?="Yes",Sufficient_data="Yes"),CQ:CQ+IF(DC:DC&lt;0,-1,1)*COUNTIF(CQ$2:CQ29,CQ:CQ),"")</f>
        <v/>
      </c>
      <c r="CS30" s="104" t="str">
        <f>IF(AND(Include_study?="Yes",Sufficient_data="Yes"),RANK(DG:DG,DG:DG,1)*IF(DF:DF&lt;0,-1,1)+IF(DF:DF&lt;0,-1,1)*COUNTIF(CQ$2:CQ29,CQ:CQ),"")</f>
        <v/>
      </c>
      <c r="CT30" s="104" t="str">
        <f>IF(AND(Include_study?="Yes",Sufficient_data="Yes"),RANK(DJ:DJ,DJ:DJ,1)*IF(DI:DI&lt;0,-1,1)+IF(DI:DI&lt;0,-1,1)*COUNTIF(CQ$2:CQ29,CQ:CQ),"")</f>
        <v/>
      </c>
      <c r="CU30" s="6" t="e">
        <f>IF(AND(Include_study?="Yes",Sufficient_data="Yes"),'Publication Bias Analysis'!E:E,NA())</f>
        <v>#N/A</v>
      </c>
      <c r="CV30" s="54" t="e">
        <f>IF(AND(Include_study?="Yes",Sufficient_data="Yes"),'Publication Bias Analysis'!F:F,NA())</f>
        <v>#N/A</v>
      </c>
      <c r="CZ30" s="2"/>
      <c r="DA30"/>
      <c r="DB30" s="157"/>
      <c r="DC3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0" s="6" t="str">
        <f t="shared" si="54"/>
        <v/>
      </c>
      <c r="DE30" s="54" t="str">
        <f>IF(AND(Include_study?="Yes",Sufficient_data="Yes"),1/('Publication Bias Analysis'!F:F^2+IF(Additional_model="Fixed effect",0,$DN$6)),"")</f>
        <v/>
      </c>
      <c r="DF30" s="6" t="str">
        <f>IF(AND(Include_study?="Yes",Sufficient_data="Yes"),IF('Publication Bias Analysis'!L$38="Left",'Publication Bias Analysis'!E:E-DN$3,DN$3-'Publication Bias Analysis'!E:E),"")</f>
        <v/>
      </c>
      <c r="DG30" s="6" t="str">
        <f t="shared" si="55"/>
        <v/>
      </c>
      <c r="DH30" s="54" t="str">
        <f>IF(AND(DF30&lt;&gt;"",CR30&lt;=MAX(CR:CR)-DN$7),1/('Publication Bias Analysis'!F:F^2+IF(Additional_model="Fixed effect",0,$DN$13)),"")</f>
        <v/>
      </c>
      <c r="DI30" s="6" t="str">
        <f>IF(AND(Include_study?="Yes",Sufficient_data="Yes"),IF('Publication Bias Analysis'!L$38="Left",'Publication Bias Analysis'!E:E-DN$10,DN$10-'Publication Bias Analysis'!E:E),"")</f>
        <v/>
      </c>
      <c r="DJ30" s="6" t="str">
        <f t="shared" si="56"/>
        <v/>
      </c>
      <c r="DK30" s="54" t="str">
        <f t="shared" si="57"/>
        <v/>
      </c>
      <c r="DM30"/>
      <c r="DN30"/>
      <c r="DP30" s="73">
        <v>29</v>
      </c>
      <c r="DQ30" s="10" t="str">
        <f>IF(Trim_and_fill="On",IF(DN$21&gt;COUNT(DQ$2:DQ29),IF(COUNTIF(CR:CR,-1*(MAX(CR:CR)-DP30+1))=1,"",MAX(CR:CR)-DP30+1),""),"")</f>
        <v/>
      </c>
      <c r="DR30" s="6" t="str">
        <f t="shared" si="58"/>
        <v/>
      </c>
      <c r="DS30" s="6" t="str">
        <f t="shared" si="77"/>
        <v/>
      </c>
      <c r="DT30" s="6" t="str">
        <f t="shared" si="78"/>
        <v/>
      </c>
      <c r="DU30" s="37" t="str">
        <f>IF(DQ30&lt;&gt;"",1/(DS30^2+IF(Additional_model="Fixed effect",0,'Publication Bias Analysis'!L$32)),"")</f>
        <v/>
      </c>
      <c r="DV30" s="54" t="str">
        <f>IF(DQ30&lt;&gt;"",DR30-'Publication Bias Analysis'!I$37,"")</f>
        <v/>
      </c>
      <c r="DX30" s="73">
        <v>29</v>
      </c>
      <c r="DY30" s="6" t="e">
        <f t="shared" si="79"/>
        <v>#N/A</v>
      </c>
      <c r="DZ30" s="54" t="e">
        <f t="shared" si="80"/>
        <v>#N/A</v>
      </c>
      <c r="EB30" s="157"/>
      <c r="EC30" s="6" t="str">
        <f>IF(AND(Include_study?="Yes",Sufficient_data="Yes"),Calculations!CO:CO-AVERAGE(Calculations!CO:CO),"")</f>
        <v/>
      </c>
      <c r="ED30" s="54" t="str">
        <f>IF(AND(Include_study?="Yes",Sufficient_data="Yes"),Calculations!CP30-('Publication Bias Analysis'!P$3+Calculations!CO30*'Publication Bias Analysis'!P$4),"")</f>
        <v/>
      </c>
      <c r="EF30" s="157"/>
      <c r="EG30" s="43" t="str">
        <f t="shared" si="63"/>
        <v/>
      </c>
      <c r="EH30" s="6" t="str">
        <f t="shared" si="64"/>
        <v/>
      </c>
      <c r="EI30" s="10" t="str">
        <f t="shared" si="65"/>
        <v/>
      </c>
      <c r="EJ30" s="10" t="str">
        <f t="shared" si="66"/>
        <v/>
      </c>
      <c r="EK30" s="10" t="str">
        <f>IF(AND(Include_study?="Yes",Sufficient_data="Yes"),COUNTIFS(EI$2:EI29,"&lt;"&amp;EI30,EJ$2:EJ29,"&lt;"&amp;EJ30)+COUNTIFS(EI$2:EI29,"&gt;"&amp;EI30,EJ$2:EJ29,"&gt;"&amp;EJ30)+COUNTIFS(EI31:EI$201,"&lt;"&amp;EI30,EJ31:EJ$201,"&lt;"&amp;EJ30)+COUNTIFS(EI31:EI$201,"&gt;"&amp;EI30,EJ31:EJ$201,"&gt;"&amp;EJ30),"")</f>
        <v/>
      </c>
      <c r="EL30" s="70" t="str">
        <f>IF(AND(Include_study?="Yes",Sufficient_data="Yes"),COUNTIFS(EI$2:EI29,"&lt;"&amp;EI30,EJ$2:EJ29,"&gt;"&amp;EJ30)+COUNTIFS(EI$2:EI29,"&gt;"&amp;EI30,EJ$2:EJ29,"&lt;"&amp;EJ30)+COUNTIFS(EI31:EI$201,"&lt;"&amp;EI30,EJ31:EJ$201,"&gt;"&amp;EJ30)+COUNTIFS(EI31:EI$201,"&gt;"&amp;EI30,EJ31:EJ$201,"&lt;"&amp;EJ30),"")</f>
        <v/>
      </c>
      <c r="EN30" s="157"/>
      <c r="ER30"/>
      <c r="ES30" s="157"/>
      <c r="ET30" s="6" t="e">
        <f t="shared" si="67"/>
        <v>#N/A</v>
      </c>
      <c r="EU30" s="54" t="e">
        <f t="shared" si="68"/>
        <v>#N/A</v>
      </c>
      <c r="EY30" s="2"/>
      <c r="EZ30"/>
      <c r="FA30" s="157"/>
      <c r="FB30" s="10" t="str">
        <f>IF('Publication Bias Analysis'!AS:AS&lt;&gt;"",RANK('Publication Bias Analysis'!AS:AS,'Publication Bias Analysis'!AS:AS,1)+COUNTIF('Publication Bias Analysis'!AS$2:AS29,'Publication Bias Analysis'!AS30),"")</f>
        <v/>
      </c>
      <c r="FC30" s="6" t="str">
        <f t="shared" si="69"/>
        <v/>
      </c>
      <c r="FD30" s="43" t="e">
        <f>IF(AND(Include_study?="Yes",Sufficient_data="Yes"),'Publication Bias Analysis'!AR30,NA())</f>
        <v>#N/A</v>
      </c>
      <c r="FE30" s="43" t="e">
        <f>IF(AND(Include_study?="Yes",Sufficient_data="Yes"),'Publication Bias Analysis'!AS30,NA())</f>
        <v>#N/A</v>
      </c>
      <c r="FF30" s="6" t="str">
        <f>IF(AND(Include_study?="Yes",Sufficient_data="Yes"),Calculations!FD30-AVERAGE('Publication Bias Analysis'!AR:AR),"")</f>
        <v/>
      </c>
      <c r="FG30" s="54" t="str">
        <f>IF(AND(Include_study?="Yes",Sufficient_data="Yes"),FE:FE-('Publication Bias Analysis'!AV$30+'Publication Bias Analysis'!AV$31*FD:FD),"")</f>
        <v/>
      </c>
      <c r="FK30" s="2"/>
      <c r="FL30"/>
      <c r="FM30" s="157"/>
      <c r="FN30" s="6" t="str">
        <f t="shared" si="70"/>
        <v/>
      </c>
      <c r="FO30" s="6" t="str">
        <f t="shared" si="74"/>
        <v/>
      </c>
      <c r="FP30" s="54" t="str">
        <f t="shared" si="75"/>
        <v/>
      </c>
    </row>
    <row r="31" spans="1:172" x14ac:dyDescent="0.2">
      <c r="A31" s="163"/>
      <c r="B31" s="10" t="str">
        <f>IF(AND(Sufficient_data="Yes",Include_study?="Yes"),IF(AND(Sort_By=$E$1,Order="Ascending"),IF(Input!Study_name="",COUNTIFS(Input!Study_name,"&lt;&gt;"&amp;"",Include_study?,"Yes",Sufficient_data,"Yes")+1,IF(COUNT(E31)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1" s="10" t="str">
        <f>IF(B31&lt;&gt;"",IF(B31=0,COUNTIF(B$2:B30,0)+1,COUNTIF(B$2:B30,B31)+COUNTIF(B:B,"&lt;"&amp;B31)+1),"")</f>
        <v/>
      </c>
      <c r="D31" s="10" t="str">
        <f t="shared" si="0"/>
        <v/>
      </c>
      <c r="E31" s="6" t="str">
        <f>IF(AND(Sufficient_data="Yes",Include_study?="Yes",Input!Study_name&lt;&gt;""),Input!Study_name,"")</f>
        <v/>
      </c>
      <c r="F31" s="6" t="str">
        <f>IF(AND(Sufficient_data="Yes",Include_study?="Yes"),Input!Effect_size,"")</f>
        <v/>
      </c>
      <c r="G31" s="10" t="str">
        <f>IF(AND(Sufficient_data="Yes",Include_study?="Yes",Input!Number_of_observations&lt;&gt;""),Input!Number_of_observations,"")</f>
        <v/>
      </c>
      <c r="H31" s="6" t="str">
        <f>IF(AND(Sufficient_data="Yes",Include_study?="Yes"),Input!Standard_error,"")</f>
        <v/>
      </c>
      <c r="I31" s="6" t="str">
        <f t="shared" si="1"/>
        <v/>
      </c>
      <c r="J31" s="6" t="str">
        <f t="shared" si="2"/>
        <v/>
      </c>
      <c r="K31" s="6" t="str">
        <f t="shared" si="3"/>
        <v/>
      </c>
      <c r="L31" s="6" t="str">
        <f t="shared" si="4"/>
        <v/>
      </c>
      <c r="M31" s="120" t="str">
        <f t="shared" si="5"/>
        <v/>
      </c>
      <c r="N31" s="54" t="str">
        <f t="shared" si="6"/>
        <v/>
      </c>
      <c r="O31" s="109"/>
      <c r="P31" s="75" t="e">
        <f t="shared" si="7"/>
        <v>#N/A</v>
      </c>
      <c r="Q31" s="6" t="e">
        <f>IF(AND(Sufficient_data="Yes",Include_study?="Yes",Input!Number_of_observations&lt;&gt;""),Effect_size-CI_Lower_limit,NA())</f>
        <v>#N/A</v>
      </c>
      <c r="R31" s="54" t="e">
        <f>IF(AND(Sufficient_data="Yes",Include_study?="Yes",Input!Number_of_observations&lt;&gt;""),CI_Upper_limit-Effect_size,NA())</f>
        <v>#N/A</v>
      </c>
      <c r="W31" s="163"/>
      <c r="X31" s="16" t="str">
        <f t="shared" si="8"/>
        <v/>
      </c>
      <c r="Y31" s="6" t="str">
        <f t="shared" si="9"/>
        <v/>
      </c>
      <c r="Z31" s="6" t="str">
        <f t="shared" si="10"/>
        <v/>
      </c>
      <c r="AA31" s="6" t="str">
        <f>IF(AND(Sufficient_data="Yes",Include_study?="Yes",Subgroup&lt;&gt;""),Input!Effect_size,"")</f>
        <v/>
      </c>
      <c r="AB31" s="6" t="str">
        <f t="shared" si="11"/>
        <v/>
      </c>
      <c r="AC31" s="6" t="str">
        <f t="shared" si="12"/>
        <v/>
      </c>
      <c r="AD31" s="6" t="str">
        <f t="shared" si="13"/>
        <v/>
      </c>
      <c r="AE31" s="6" t="str">
        <f t="shared" si="14"/>
        <v/>
      </c>
      <c r="AF31" s="6" t="str">
        <f t="shared" si="15"/>
        <v/>
      </c>
      <c r="AG31" s="125" t="str">
        <f t="shared" si="16"/>
        <v/>
      </c>
      <c r="AH31" s="128" t="str">
        <f t="shared" si="17"/>
        <v/>
      </c>
      <c r="AJ31" s="75" t="e">
        <f t="shared" si="18"/>
        <v>#N/A</v>
      </c>
      <c r="AK31" s="37" t="e">
        <f t="shared" si="19"/>
        <v>#N/A</v>
      </c>
      <c r="AL31" s="54" t="e">
        <f t="shared" si="20"/>
        <v>#N/A</v>
      </c>
      <c r="AN31" s="77" t="str">
        <f t="shared" si="21"/>
        <v/>
      </c>
      <c r="AO31" s="6" t="str">
        <f>IF(AND(Sufficient_data="Yes",Include_study?="Yes",Subgroup&lt;&gt;""),IF(COUNTIFS(Input!G$2:G30,"="&amp;"Yes",Input!C$2:C30,"="&amp;"Yes",Input!H$2:H30,"="&amp;Subgroup)&gt;0,"",Subgroup),"")</f>
        <v/>
      </c>
      <c r="AP31" s="16" t="str">
        <f t="shared" si="22"/>
        <v/>
      </c>
      <c r="AQ31" s="10" t="str">
        <f t="shared" si="23"/>
        <v/>
      </c>
      <c r="AR31" s="6" t="str">
        <f t="shared" si="24"/>
        <v/>
      </c>
      <c r="AS31" s="24" t="str">
        <f t="shared" si="25"/>
        <v/>
      </c>
      <c r="AT31" s="12" t="str">
        <f t="shared" si="26"/>
        <v/>
      </c>
      <c r="AU31" s="6" t="str">
        <f t="shared" si="27"/>
        <v/>
      </c>
      <c r="AV31" s="43" t="str">
        <f t="shared" si="28"/>
        <v/>
      </c>
      <c r="AW31" s="6" t="str">
        <f t="shared" si="29"/>
        <v/>
      </c>
      <c r="AX31" s="44" t="str">
        <f t="shared" si="30"/>
        <v/>
      </c>
      <c r="AY31" s="43" t="str">
        <f t="shared" si="31"/>
        <v/>
      </c>
      <c r="AZ31" s="45" t="str">
        <f t="shared" si="32"/>
        <v/>
      </c>
      <c r="BA31" s="131" t="str">
        <f t="shared" si="33"/>
        <v/>
      </c>
      <c r="BB31" s="131" t="str">
        <f t="shared" si="34"/>
        <v/>
      </c>
      <c r="BC31" s="44" t="str">
        <f t="shared" si="35"/>
        <v/>
      </c>
      <c r="BD31" s="44" t="str">
        <f t="shared" si="36"/>
        <v/>
      </c>
      <c r="BE31" s="131" t="str">
        <f t="shared" si="37"/>
        <v/>
      </c>
      <c r="BF31" s="131" t="str">
        <f t="shared" si="38"/>
        <v/>
      </c>
      <c r="BG31" s="44" t="str">
        <f t="shared" si="39"/>
        <v/>
      </c>
      <c r="BH31" s="44" t="str">
        <f t="shared" si="40"/>
        <v/>
      </c>
      <c r="BI31" s="44" t="str">
        <f t="shared" si="41"/>
        <v/>
      </c>
      <c r="BJ31" s="6" t="e">
        <f t="shared" si="42"/>
        <v>#N/A</v>
      </c>
      <c r="BK31" s="12" t="str">
        <f t="shared" si="76"/>
        <v/>
      </c>
      <c r="BL31" s="6" t="str">
        <f t="shared" si="43"/>
        <v/>
      </c>
      <c r="BM31" s="6" t="str">
        <f t="shared" si="71"/>
        <v/>
      </c>
      <c r="BN31" s="37" t="str">
        <f t="shared" si="44"/>
        <v/>
      </c>
      <c r="BO31" s="54" t="str">
        <f t="shared" si="72"/>
        <v/>
      </c>
      <c r="BQ31" s="162" t="s">
        <v>218</v>
      </c>
      <c r="BR31" s="162"/>
      <c r="BT31" s="164"/>
      <c r="BU31" s="6" t="e">
        <f t="shared" si="45"/>
        <v>#N/A</v>
      </c>
      <c r="BV31" s="6" t="e">
        <f t="shared" si="46"/>
        <v>#N/A</v>
      </c>
      <c r="BW31" s="6" t="str">
        <f t="shared" si="47"/>
        <v/>
      </c>
      <c r="BX31" s="6" t="str">
        <f>IF(AND(Sufficient_data="Yes",Include_study?="Yes",Moderator&lt;&gt;""),'Moderator Analysis'!F:F-CG$3,"")</f>
        <v/>
      </c>
      <c r="BY31" s="54" t="str">
        <f>IF(AND(Sufficient_data="Yes",Include_study?="Yes",Moderator&lt;&gt;""),Weightf*(Effect_size-CG$5-CG$4*'Moderator Analysis'!F:F)^2,"")</f>
        <v/>
      </c>
      <c r="CA31" s="75" t="str">
        <f>IF(AND(Sufficient_data="Yes",Include_study?="Yes",Moderator&lt;&gt;""),1/('Publication Bias Analysis'!F31^2+CG$7),"")</f>
        <v/>
      </c>
      <c r="CB31" s="6" t="str">
        <f>IF(AND(Sufficient_data="Yes",Include_study?="Yes",CA31&lt;&gt;""),Effect_size-'Moderator Analysis'!J$37,"")</f>
        <v/>
      </c>
      <c r="CC31" s="6" t="str">
        <f t="shared" si="48"/>
        <v/>
      </c>
      <c r="CD31" s="54" t="str">
        <f>IF(AND(Sufficient_data="Yes",Include_study?="Yes",CA31&lt;&gt;""),CA:CA*(Effect_size-'Moderator Analysis'!J$29-'Moderator Analysis'!J$30*Moderator)^2,"")</f>
        <v/>
      </c>
      <c r="CE31" s="27"/>
      <c r="CG31" s="2"/>
      <c r="CH31"/>
      <c r="CI31" s="164"/>
      <c r="CJ31" s="166"/>
      <c r="CK31" s="6" t="str">
        <f t="shared" si="49"/>
        <v/>
      </c>
      <c r="CL31" s="37" t="str">
        <f t="shared" si="50"/>
        <v/>
      </c>
      <c r="CM31" s="37" t="str">
        <f>IF(AND(Include_study?="Yes",Sufficient_data="Yes"),1/(Standard_error^2+IF(Additional_model="Fixed effect",0,'Publication Bias Analysis'!L$32)),"")</f>
        <v/>
      </c>
      <c r="CN31" s="37" t="str">
        <f>IF(AND(Include_study?="Yes",Sufficient_data="Yes"),'Publication Bias Analysis'!E:E-'Publication Bias Analysis'!I$29,"")</f>
        <v/>
      </c>
      <c r="CO31" s="37" t="str">
        <f t="shared" si="51"/>
        <v/>
      </c>
      <c r="CP31" s="37" t="str">
        <f t="shared" si="52"/>
        <v/>
      </c>
      <c r="CQ31" s="104" t="str">
        <f t="shared" si="53"/>
        <v/>
      </c>
      <c r="CR31" s="104" t="str">
        <f>IF(AND(Include_study?="Yes",Sufficient_data="Yes"),CQ:CQ+IF(DC:DC&lt;0,-1,1)*COUNTIF(CQ$2:CQ30,CQ:CQ),"")</f>
        <v/>
      </c>
      <c r="CS31" s="104" t="str">
        <f>IF(AND(Include_study?="Yes",Sufficient_data="Yes"),RANK(DG:DG,DG:DG,1)*IF(DF:DF&lt;0,-1,1)+IF(DF:DF&lt;0,-1,1)*COUNTIF(CQ$2:CQ30,CQ:CQ),"")</f>
        <v/>
      </c>
      <c r="CT31" s="104" t="str">
        <f>IF(AND(Include_study?="Yes",Sufficient_data="Yes"),RANK(DJ:DJ,DJ:DJ,1)*IF(DI:DI&lt;0,-1,1)+IF(DI:DI&lt;0,-1,1)*COUNTIF(CQ$2:CQ30,CQ:CQ),"")</f>
        <v/>
      </c>
      <c r="CU31" s="6" t="e">
        <f>IF(AND(Include_study?="Yes",Sufficient_data="Yes"),'Publication Bias Analysis'!E:E,NA())</f>
        <v>#N/A</v>
      </c>
      <c r="CV31" s="54" t="e">
        <f>IF(AND(Include_study?="Yes",Sufficient_data="Yes"),'Publication Bias Analysis'!F:F,NA())</f>
        <v>#N/A</v>
      </c>
      <c r="CZ31" s="2"/>
      <c r="DA31"/>
      <c r="DB31" s="157"/>
      <c r="DC3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1" s="6" t="str">
        <f t="shared" si="54"/>
        <v/>
      </c>
      <c r="DE31" s="54" t="str">
        <f>IF(AND(Include_study?="Yes",Sufficient_data="Yes"),1/('Publication Bias Analysis'!F:F^2+IF(Additional_model="Fixed effect",0,$DN$6)),"")</f>
        <v/>
      </c>
      <c r="DF31" s="6" t="str">
        <f>IF(AND(Include_study?="Yes",Sufficient_data="Yes"),IF('Publication Bias Analysis'!L$38="Left",'Publication Bias Analysis'!E:E-DN$3,DN$3-'Publication Bias Analysis'!E:E),"")</f>
        <v/>
      </c>
      <c r="DG31" s="6" t="str">
        <f t="shared" si="55"/>
        <v/>
      </c>
      <c r="DH31" s="54" t="str">
        <f>IF(AND(DF31&lt;&gt;"",CR31&lt;=MAX(CR:CR)-DN$7),1/('Publication Bias Analysis'!F:F^2+IF(Additional_model="Fixed effect",0,$DN$13)),"")</f>
        <v/>
      </c>
      <c r="DI31" s="6" t="str">
        <f>IF(AND(Include_study?="Yes",Sufficient_data="Yes"),IF('Publication Bias Analysis'!L$38="Left",'Publication Bias Analysis'!E:E-DN$10,DN$10-'Publication Bias Analysis'!E:E),"")</f>
        <v/>
      </c>
      <c r="DJ31" s="6" t="str">
        <f t="shared" si="56"/>
        <v/>
      </c>
      <c r="DK31" s="54" t="str">
        <f t="shared" si="57"/>
        <v/>
      </c>
      <c r="DM31"/>
      <c r="DN31"/>
      <c r="DP31" s="73">
        <v>30</v>
      </c>
      <c r="DQ31" s="10" t="str">
        <f>IF(Trim_and_fill="On",IF(DN$21&gt;COUNT(DQ$2:DQ30),IF(COUNTIF(CR:CR,-1*(MAX(CR:CR)-DP31+1))=1,"",MAX(CR:CR)-DP31+1),""),"")</f>
        <v/>
      </c>
      <c r="DR31" s="6" t="str">
        <f t="shared" si="58"/>
        <v/>
      </c>
      <c r="DS31" s="6" t="str">
        <f t="shared" si="77"/>
        <v/>
      </c>
      <c r="DT31" s="6" t="str">
        <f t="shared" si="78"/>
        <v/>
      </c>
      <c r="DU31" s="37" t="str">
        <f>IF(DQ31&lt;&gt;"",1/(DS31^2+IF(Additional_model="Fixed effect",0,'Publication Bias Analysis'!L$32)),"")</f>
        <v/>
      </c>
      <c r="DV31" s="54" t="str">
        <f>IF(DQ31&lt;&gt;"",DR31-'Publication Bias Analysis'!I$37,"")</f>
        <v/>
      </c>
      <c r="DX31" s="73">
        <v>30</v>
      </c>
      <c r="DY31" s="6" t="e">
        <f t="shared" si="79"/>
        <v>#N/A</v>
      </c>
      <c r="DZ31" s="54" t="e">
        <f t="shared" si="80"/>
        <v>#N/A</v>
      </c>
      <c r="EB31" s="157"/>
      <c r="EC31" s="6" t="str">
        <f>IF(AND(Include_study?="Yes",Sufficient_data="Yes"),Calculations!CO:CO-AVERAGE(Calculations!CO:CO),"")</f>
        <v/>
      </c>
      <c r="ED31" s="54" t="str">
        <f>IF(AND(Include_study?="Yes",Sufficient_data="Yes"),Calculations!CP31-('Publication Bias Analysis'!P$3+Calculations!CO31*'Publication Bias Analysis'!P$4),"")</f>
        <v/>
      </c>
      <c r="EF31" s="157"/>
      <c r="EG31" s="43" t="str">
        <f t="shared" si="63"/>
        <v/>
      </c>
      <c r="EH31" s="6" t="str">
        <f t="shared" si="64"/>
        <v/>
      </c>
      <c r="EI31" s="10" t="str">
        <f t="shared" si="65"/>
        <v/>
      </c>
      <c r="EJ31" s="10" t="str">
        <f t="shared" si="66"/>
        <v/>
      </c>
      <c r="EK31" s="10" t="str">
        <f>IF(AND(Include_study?="Yes",Sufficient_data="Yes"),COUNTIFS(EI$2:EI30,"&lt;"&amp;EI31,EJ$2:EJ30,"&lt;"&amp;EJ31)+COUNTIFS(EI$2:EI30,"&gt;"&amp;EI31,EJ$2:EJ30,"&gt;"&amp;EJ31)+COUNTIFS(EI32:EI$201,"&lt;"&amp;EI31,EJ32:EJ$201,"&lt;"&amp;EJ31)+COUNTIFS(EI32:EI$201,"&gt;"&amp;EI31,EJ32:EJ$201,"&gt;"&amp;EJ31),"")</f>
        <v/>
      </c>
      <c r="EL31" s="70" t="str">
        <f>IF(AND(Include_study?="Yes",Sufficient_data="Yes"),COUNTIFS(EI$2:EI30,"&lt;"&amp;EI31,EJ$2:EJ30,"&gt;"&amp;EJ31)+COUNTIFS(EI$2:EI30,"&gt;"&amp;EI31,EJ$2:EJ30,"&lt;"&amp;EJ31)+COUNTIFS(EI32:EI$201,"&lt;"&amp;EI31,EJ32:EJ$201,"&gt;"&amp;EJ31)+COUNTIFS(EI32:EI$201,"&gt;"&amp;EI31,EJ32:EJ$201,"&lt;"&amp;EJ31),"")</f>
        <v/>
      </c>
      <c r="EN31" s="157"/>
      <c r="ER31"/>
      <c r="ES31" s="157"/>
      <c r="ET31" s="6" t="e">
        <f t="shared" si="67"/>
        <v>#N/A</v>
      </c>
      <c r="EU31" s="54" t="e">
        <f t="shared" si="68"/>
        <v>#N/A</v>
      </c>
      <c r="EY31" s="2"/>
      <c r="EZ31"/>
      <c r="FA31" s="157"/>
      <c r="FB31" s="10" t="str">
        <f>IF('Publication Bias Analysis'!AS:AS&lt;&gt;"",RANK('Publication Bias Analysis'!AS:AS,'Publication Bias Analysis'!AS:AS,1)+COUNTIF('Publication Bias Analysis'!AS$2:AS30,'Publication Bias Analysis'!AS31),"")</f>
        <v/>
      </c>
      <c r="FC31" s="6" t="str">
        <f t="shared" si="69"/>
        <v/>
      </c>
      <c r="FD31" s="43" t="e">
        <f>IF(AND(Include_study?="Yes",Sufficient_data="Yes"),'Publication Bias Analysis'!AR31,NA())</f>
        <v>#N/A</v>
      </c>
      <c r="FE31" s="43" t="e">
        <f>IF(AND(Include_study?="Yes",Sufficient_data="Yes"),'Publication Bias Analysis'!AS31,NA())</f>
        <v>#N/A</v>
      </c>
      <c r="FF31" s="6" t="str">
        <f>IF(AND(Include_study?="Yes",Sufficient_data="Yes"),Calculations!FD31-AVERAGE('Publication Bias Analysis'!AR:AR),"")</f>
        <v/>
      </c>
      <c r="FG31" s="54" t="str">
        <f>IF(AND(Include_study?="Yes",Sufficient_data="Yes"),FE:FE-('Publication Bias Analysis'!AV$30+'Publication Bias Analysis'!AV$31*FD:FD),"")</f>
        <v/>
      </c>
      <c r="FK31" s="2"/>
      <c r="FL31"/>
      <c r="FM31" s="157"/>
      <c r="FN31" s="6" t="str">
        <f t="shared" si="70"/>
        <v/>
      </c>
      <c r="FO31" s="6" t="str">
        <f t="shared" si="74"/>
        <v/>
      </c>
      <c r="FP31" s="54" t="str">
        <f t="shared" si="75"/>
        <v/>
      </c>
    </row>
    <row r="32" spans="1:172" x14ac:dyDescent="0.2">
      <c r="A32" s="163"/>
      <c r="B32" s="10" t="str">
        <f>IF(AND(Sufficient_data="Yes",Include_study?="Yes"),IF(AND(Sort_By=$E$1,Order="Ascending"),IF(Input!Study_name="",COUNTIFS(Input!Study_name,"&lt;&gt;"&amp;"",Include_study?,"Yes",Sufficient_data,"Yes")+1,IF(COUNT(E32)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2" s="10" t="str">
        <f>IF(B32&lt;&gt;"",IF(B32=0,COUNTIF(B$2:B31,0)+1,COUNTIF(B$2:B31,B32)+COUNTIF(B:B,"&lt;"&amp;B32)+1),"")</f>
        <v/>
      </c>
      <c r="D32" s="10" t="str">
        <f t="shared" si="0"/>
        <v/>
      </c>
      <c r="E32" s="6" t="str">
        <f>IF(AND(Sufficient_data="Yes",Include_study?="Yes",Input!Study_name&lt;&gt;""),Input!Study_name,"")</f>
        <v/>
      </c>
      <c r="F32" s="6" t="str">
        <f>IF(AND(Sufficient_data="Yes",Include_study?="Yes"),Input!Effect_size,"")</f>
        <v/>
      </c>
      <c r="G32" s="10" t="str">
        <f>IF(AND(Sufficient_data="Yes",Include_study?="Yes",Input!Number_of_observations&lt;&gt;""),Input!Number_of_observations,"")</f>
        <v/>
      </c>
      <c r="H32" s="6" t="str">
        <f>IF(AND(Sufficient_data="Yes",Include_study?="Yes"),Input!Standard_error,"")</f>
        <v/>
      </c>
      <c r="I32" s="6" t="str">
        <f t="shared" si="1"/>
        <v/>
      </c>
      <c r="J32" s="6" t="str">
        <f t="shared" si="2"/>
        <v/>
      </c>
      <c r="K32" s="6" t="str">
        <f t="shared" si="3"/>
        <v/>
      </c>
      <c r="L32" s="6" t="str">
        <f t="shared" si="4"/>
        <v/>
      </c>
      <c r="M32" s="120" t="str">
        <f t="shared" si="5"/>
        <v/>
      </c>
      <c r="N32" s="54" t="str">
        <f t="shared" si="6"/>
        <v/>
      </c>
      <c r="O32" s="109"/>
      <c r="P32" s="75" t="e">
        <f t="shared" si="7"/>
        <v>#N/A</v>
      </c>
      <c r="Q32" s="6" t="e">
        <f>IF(AND(Sufficient_data="Yes",Include_study?="Yes",Input!Number_of_observations&lt;&gt;""),Effect_size-CI_Lower_limit,NA())</f>
        <v>#N/A</v>
      </c>
      <c r="R32" s="54" t="e">
        <f>IF(AND(Sufficient_data="Yes",Include_study?="Yes",Input!Number_of_observations&lt;&gt;""),CI_Upper_limit-Effect_size,NA())</f>
        <v>#N/A</v>
      </c>
      <c r="W32" s="163"/>
      <c r="X32" s="16" t="str">
        <f t="shared" si="8"/>
        <v/>
      </c>
      <c r="Y32" s="6" t="str">
        <f t="shared" si="9"/>
        <v/>
      </c>
      <c r="Z32" s="6" t="str">
        <f t="shared" si="10"/>
        <v/>
      </c>
      <c r="AA32" s="6" t="str">
        <f>IF(AND(Sufficient_data="Yes",Include_study?="Yes",Subgroup&lt;&gt;""),Input!Effect_size,"")</f>
        <v/>
      </c>
      <c r="AB32" s="6" t="str">
        <f t="shared" si="11"/>
        <v/>
      </c>
      <c r="AC32" s="6" t="str">
        <f t="shared" si="12"/>
        <v/>
      </c>
      <c r="AD32" s="6" t="str">
        <f t="shared" si="13"/>
        <v/>
      </c>
      <c r="AE32" s="6" t="str">
        <f t="shared" si="14"/>
        <v/>
      </c>
      <c r="AF32" s="6" t="str">
        <f t="shared" si="15"/>
        <v/>
      </c>
      <c r="AG32" s="125" t="str">
        <f t="shared" si="16"/>
        <v/>
      </c>
      <c r="AH32" s="128" t="str">
        <f t="shared" si="17"/>
        <v/>
      </c>
      <c r="AJ32" s="75" t="e">
        <f t="shared" si="18"/>
        <v>#N/A</v>
      </c>
      <c r="AK32" s="37" t="e">
        <f t="shared" si="19"/>
        <v>#N/A</v>
      </c>
      <c r="AL32" s="54" t="e">
        <f t="shared" si="20"/>
        <v>#N/A</v>
      </c>
      <c r="AN32" s="77" t="str">
        <f t="shared" si="21"/>
        <v/>
      </c>
      <c r="AO32" s="6" t="str">
        <f>IF(AND(Sufficient_data="Yes",Include_study?="Yes",Subgroup&lt;&gt;""),IF(COUNTIFS(Input!G$2:G31,"="&amp;"Yes",Input!C$2:C31,"="&amp;"Yes",Input!H$2:H31,"="&amp;Subgroup)&gt;0,"",Subgroup),"")</f>
        <v/>
      </c>
      <c r="AP32" s="16" t="str">
        <f t="shared" si="22"/>
        <v/>
      </c>
      <c r="AQ32" s="10" t="str">
        <f t="shared" si="23"/>
        <v/>
      </c>
      <c r="AR32" s="6" t="str">
        <f t="shared" si="24"/>
        <v/>
      </c>
      <c r="AS32" s="24" t="str">
        <f t="shared" si="25"/>
        <v/>
      </c>
      <c r="AT32" s="12" t="str">
        <f t="shared" si="26"/>
        <v/>
      </c>
      <c r="AU32" s="6" t="str">
        <f t="shared" si="27"/>
        <v/>
      </c>
      <c r="AV32" s="43" t="str">
        <f t="shared" si="28"/>
        <v/>
      </c>
      <c r="AW32" s="6" t="str">
        <f t="shared" si="29"/>
        <v/>
      </c>
      <c r="AX32" s="44" t="str">
        <f t="shared" si="30"/>
        <v/>
      </c>
      <c r="AY32" s="43" t="str">
        <f t="shared" si="31"/>
        <v/>
      </c>
      <c r="AZ32" s="45" t="str">
        <f t="shared" si="32"/>
        <v/>
      </c>
      <c r="BA32" s="131" t="str">
        <f t="shared" si="33"/>
        <v/>
      </c>
      <c r="BB32" s="131" t="str">
        <f t="shared" si="34"/>
        <v/>
      </c>
      <c r="BC32" s="44" t="str">
        <f t="shared" si="35"/>
        <v/>
      </c>
      <c r="BD32" s="44" t="str">
        <f t="shared" si="36"/>
        <v/>
      </c>
      <c r="BE32" s="131" t="str">
        <f t="shared" si="37"/>
        <v/>
      </c>
      <c r="BF32" s="131" t="str">
        <f t="shared" si="38"/>
        <v/>
      </c>
      <c r="BG32" s="44" t="str">
        <f t="shared" si="39"/>
        <v/>
      </c>
      <c r="BH32" s="44" t="str">
        <f t="shared" si="40"/>
        <v/>
      </c>
      <c r="BI32" s="44" t="str">
        <f t="shared" si="41"/>
        <v/>
      </c>
      <c r="BJ32" s="6" t="e">
        <f t="shared" si="42"/>
        <v>#N/A</v>
      </c>
      <c r="BK32" s="12" t="str">
        <f t="shared" si="76"/>
        <v/>
      </c>
      <c r="BL32" s="6" t="str">
        <f t="shared" si="43"/>
        <v/>
      </c>
      <c r="BM32" s="6" t="str">
        <f t="shared" si="71"/>
        <v/>
      </c>
      <c r="BN32" s="37" t="str">
        <f t="shared" si="44"/>
        <v/>
      </c>
      <c r="BO32" s="54" t="str">
        <f t="shared" si="72"/>
        <v/>
      </c>
      <c r="BQ32" s="33"/>
      <c r="BR32" s="33"/>
      <c r="BT32" s="164"/>
      <c r="BU32" s="6" t="e">
        <f t="shared" si="45"/>
        <v>#N/A</v>
      </c>
      <c r="BV32" s="6" t="e">
        <f t="shared" si="46"/>
        <v>#N/A</v>
      </c>
      <c r="BW32" s="6" t="str">
        <f t="shared" si="47"/>
        <v/>
      </c>
      <c r="BX32" s="6" t="str">
        <f>IF(AND(Sufficient_data="Yes",Include_study?="Yes",Moderator&lt;&gt;""),'Moderator Analysis'!F:F-CG$3,"")</f>
        <v/>
      </c>
      <c r="BY32" s="54" t="str">
        <f>IF(AND(Sufficient_data="Yes",Include_study?="Yes",Moderator&lt;&gt;""),Weightf*(Effect_size-CG$5-CG$4*'Moderator Analysis'!F:F)^2,"")</f>
        <v/>
      </c>
      <c r="CA32" s="75" t="str">
        <f>IF(AND(Sufficient_data="Yes",Include_study?="Yes",Moderator&lt;&gt;""),1/('Publication Bias Analysis'!F32^2+CG$7),"")</f>
        <v/>
      </c>
      <c r="CB32" s="6" t="str">
        <f>IF(AND(Sufficient_data="Yes",Include_study?="Yes",CA32&lt;&gt;""),Effect_size-'Moderator Analysis'!J$37,"")</f>
        <v/>
      </c>
      <c r="CC32" s="6" t="str">
        <f t="shared" si="48"/>
        <v/>
      </c>
      <c r="CD32" s="54" t="str">
        <f>IF(AND(Sufficient_data="Yes",Include_study?="Yes",CA32&lt;&gt;""),CA:CA*(Effect_size-'Moderator Analysis'!J$29-'Moderator Analysis'!J$30*Moderator)^2,"")</f>
        <v/>
      </c>
      <c r="CE32" s="27"/>
      <c r="CG32" s="2"/>
      <c r="CH32"/>
      <c r="CI32" s="164"/>
      <c r="CJ32" s="166"/>
      <c r="CK32" s="6" t="str">
        <f t="shared" si="49"/>
        <v/>
      </c>
      <c r="CL32" s="37" t="str">
        <f t="shared" si="50"/>
        <v/>
      </c>
      <c r="CM32" s="37" t="str">
        <f>IF(AND(Include_study?="Yes",Sufficient_data="Yes"),1/(Standard_error^2+IF(Additional_model="Fixed effect",0,'Publication Bias Analysis'!L$32)),"")</f>
        <v/>
      </c>
      <c r="CN32" s="37" t="str">
        <f>IF(AND(Include_study?="Yes",Sufficient_data="Yes"),'Publication Bias Analysis'!E:E-'Publication Bias Analysis'!I$29,"")</f>
        <v/>
      </c>
      <c r="CO32" s="37" t="str">
        <f t="shared" si="51"/>
        <v/>
      </c>
      <c r="CP32" s="37" t="str">
        <f t="shared" si="52"/>
        <v/>
      </c>
      <c r="CQ32" s="104" t="str">
        <f t="shared" si="53"/>
        <v/>
      </c>
      <c r="CR32" s="104" t="str">
        <f>IF(AND(Include_study?="Yes",Sufficient_data="Yes"),CQ:CQ+IF(DC:DC&lt;0,-1,1)*COUNTIF(CQ$2:CQ31,CQ:CQ),"")</f>
        <v/>
      </c>
      <c r="CS32" s="104" t="str">
        <f>IF(AND(Include_study?="Yes",Sufficient_data="Yes"),RANK(DG:DG,DG:DG,1)*IF(DF:DF&lt;0,-1,1)+IF(DF:DF&lt;0,-1,1)*COUNTIF(CQ$2:CQ31,CQ:CQ),"")</f>
        <v/>
      </c>
      <c r="CT32" s="104" t="str">
        <f>IF(AND(Include_study?="Yes",Sufficient_data="Yes"),RANK(DJ:DJ,DJ:DJ,1)*IF(DI:DI&lt;0,-1,1)+IF(DI:DI&lt;0,-1,1)*COUNTIF(CQ$2:CQ31,CQ:CQ),"")</f>
        <v/>
      </c>
      <c r="CU32" s="6" t="e">
        <f>IF(AND(Include_study?="Yes",Sufficient_data="Yes"),'Publication Bias Analysis'!E:E,NA())</f>
        <v>#N/A</v>
      </c>
      <c r="CV32" s="54" t="e">
        <f>IF(AND(Include_study?="Yes",Sufficient_data="Yes"),'Publication Bias Analysis'!F:F,NA())</f>
        <v>#N/A</v>
      </c>
      <c r="CZ32" s="2"/>
      <c r="DA32"/>
      <c r="DB32" s="157"/>
      <c r="DC3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2" s="6" t="str">
        <f t="shared" si="54"/>
        <v/>
      </c>
      <c r="DE32" s="54" t="str">
        <f>IF(AND(Include_study?="Yes",Sufficient_data="Yes"),1/('Publication Bias Analysis'!F:F^2+IF(Additional_model="Fixed effect",0,$DN$6)),"")</f>
        <v/>
      </c>
      <c r="DF32" s="6" t="str">
        <f>IF(AND(Include_study?="Yes",Sufficient_data="Yes"),IF('Publication Bias Analysis'!L$38="Left",'Publication Bias Analysis'!E:E-DN$3,DN$3-'Publication Bias Analysis'!E:E),"")</f>
        <v/>
      </c>
      <c r="DG32" s="6" t="str">
        <f t="shared" si="55"/>
        <v/>
      </c>
      <c r="DH32" s="54" t="str">
        <f>IF(AND(DF32&lt;&gt;"",CR32&lt;=MAX(CR:CR)-DN$7),1/('Publication Bias Analysis'!F:F^2+IF(Additional_model="Fixed effect",0,$DN$13)),"")</f>
        <v/>
      </c>
      <c r="DI32" s="6" t="str">
        <f>IF(AND(Include_study?="Yes",Sufficient_data="Yes"),IF('Publication Bias Analysis'!L$38="Left",'Publication Bias Analysis'!E:E-DN$10,DN$10-'Publication Bias Analysis'!E:E),"")</f>
        <v/>
      </c>
      <c r="DJ32" s="6" t="str">
        <f t="shared" si="56"/>
        <v/>
      </c>
      <c r="DK32" s="54" t="str">
        <f t="shared" si="57"/>
        <v/>
      </c>
      <c r="DM32"/>
      <c r="DN32"/>
      <c r="DP32" s="73">
        <v>31</v>
      </c>
      <c r="DQ32" s="10" t="str">
        <f>IF(Trim_and_fill="On",IF(DN$21&gt;COUNT(DQ$2:DQ31),IF(COUNTIF(CR:CR,-1*(MAX(CR:CR)-DP32+1))=1,"",MAX(CR:CR)-DP32+1),""),"")</f>
        <v/>
      </c>
      <c r="DR32" s="6" t="str">
        <f t="shared" si="58"/>
        <v/>
      </c>
      <c r="DS32" s="6" t="str">
        <f t="shared" si="77"/>
        <v/>
      </c>
      <c r="DT32" s="6" t="str">
        <f t="shared" si="78"/>
        <v/>
      </c>
      <c r="DU32" s="37" t="str">
        <f>IF(DQ32&lt;&gt;"",1/(DS32^2+IF(Additional_model="Fixed effect",0,'Publication Bias Analysis'!L$32)),"")</f>
        <v/>
      </c>
      <c r="DV32" s="54" t="str">
        <f>IF(DQ32&lt;&gt;"",DR32-'Publication Bias Analysis'!I$37,"")</f>
        <v/>
      </c>
      <c r="DX32" s="73">
        <v>31</v>
      </c>
      <c r="DY32" s="6" t="e">
        <f t="shared" si="79"/>
        <v>#N/A</v>
      </c>
      <c r="DZ32" s="54" t="e">
        <f t="shared" si="80"/>
        <v>#N/A</v>
      </c>
      <c r="EB32" s="157"/>
      <c r="EC32" s="6" t="str">
        <f>IF(AND(Include_study?="Yes",Sufficient_data="Yes"),Calculations!CO:CO-AVERAGE(Calculations!CO:CO),"")</f>
        <v/>
      </c>
      <c r="ED32" s="54" t="str">
        <f>IF(AND(Include_study?="Yes",Sufficient_data="Yes"),Calculations!CP32-('Publication Bias Analysis'!P$3+Calculations!CO32*'Publication Bias Analysis'!P$4),"")</f>
        <v/>
      </c>
      <c r="EF32" s="157"/>
      <c r="EG32" s="43" t="str">
        <f t="shared" si="63"/>
        <v/>
      </c>
      <c r="EH32" s="6" t="str">
        <f t="shared" si="64"/>
        <v/>
      </c>
      <c r="EI32" s="10" t="str">
        <f t="shared" si="65"/>
        <v/>
      </c>
      <c r="EJ32" s="10" t="str">
        <f t="shared" si="66"/>
        <v/>
      </c>
      <c r="EK32" s="10" t="str">
        <f>IF(AND(Include_study?="Yes",Sufficient_data="Yes"),COUNTIFS(EI$2:EI31,"&lt;"&amp;EI32,EJ$2:EJ31,"&lt;"&amp;EJ32)+COUNTIFS(EI$2:EI31,"&gt;"&amp;EI32,EJ$2:EJ31,"&gt;"&amp;EJ32)+COUNTIFS(EI33:EI$201,"&lt;"&amp;EI32,EJ33:EJ$201,"&lt;"&amp;EJ32)+COUNTIFS(EI33:EI$201,"&gt;"&amp;EI32,EJ33:EJ$201,"&gt;"&amp;EJ32),"")</f>
        <v/>
      </c>
      <c r="EL32" s="70" t="str">
        <f>IF(AND(Include_study?="Yes",Sufficient_data="Yes"),COUNTIFS(EI$2:EI31,"&lt;"&amp;EI32,EJ$2:EJ31,"&gt;"&amp;EJ32)+COUNTIFS(EI$2:EI31,"&gt;"&amp;EI32,EJ$2:EJ31,"&lt;"&amp;EJ32)+COUNTIFS(EI33:EI$201,"&lt;"&amp;EI32,EJ33:EJ$201,"&gt;"&amp;EJ32)+COUNTIFS(EI33:EI$201,"&gt;"&amp;EI32,EJ33:EJ$201,"&lt;"&amp;EJ32),"")</f>
        <v/>
      </c>
      <c r="EN32" s="157"/>
      <c r="ER32"/>
      <c r="ES32" s="157"/>
      <c r="ET32" s="6" t="e">
        <f t="shared" si="67"/>
        <v>#N/A</v>
      </c>
      <c r="EU32" s="54" t="e">
        <f t="shared" si="68"/>
        <v>#N/A</v>
      </c>
      <c r="EY32" s="2"/>
      <c r="EZ32"/>
      <c r="FA32" s="157"/>
      <c r="FB32" s="10" t="str">
        <f>IF('Publication Bias Analysis'!AS:AS&lt;&gt;"",RANK('Publication Bias Analysis'!AS:AS,'Publication Bias Analysis'!AS:AS,1)+COUNTIF('Publication Bias Analysis'!AS$2:AS31,'Publication Bias Analysis'!AS32),"")</f>
        <v/>
      </c>
      <c r="FC32" s="6" t="str">
        <f t="shared" si="69"/>
        <v/>
      </c>
      <c r="FD32" s="43" t="e">
        <f>IF(AND(Include_study?="Yes",Sufficient_data="Yes"),'Publication Bias Analysis'!AR32,NA())</f>
        <v>#N/A</v>
      </c>
      <c r="FE32" s="43" t="e">
        <f>IF(AND(Include_study?="Yes",Sufficient_data="Yes"),'Publication Bias Analysis'!AS32,NA())</f>
        <v>#N/A</v>
      </c>
      <c r="FF32" s="6" t="str">
        <f>IF(AND(Include_study?="Yes",Sufficient_data="Yes"),Calculations!FD32-AVERAGE('Publication Bias Analysis'!AR:AR),"")</f>
        <v/>
      </c>
      <c r="FG32" s="54" t="str">
        <f>IF(AND(Include_study?="Yes",Sufficient_data="Yes"),FE:FE-('Publication Bias Analysis'!AV$30+'Publication Bias Analysis'!AV$31*FD:FD),"")</f>
        <v/>
      </c>
      <c r="FK32" s="2"/>
      <c r="FL32"/>
      <c r="FM32" s="157"/>
      <c r="FN32" s="6" t="str">
        <f t="shared" si="70"/>
        <v/>
      </c>
      <c r="FO32" s="6" t="str">
        <f t="shared" si="74"/>
        <v/>
      </c>
      <c r="FP32" s="54" t="str">
        <f t="shared" si="75"/>
        <v/>
      </c>
    </row>
    <row r="33" spans="1:172" x14ac:dyDescent="0.2">
      <c r="A33" s="163"/>
      <c r="B33" s="10" t="str">
        <f>IF(AND(Sufficient_data="Yes",Include_study?="Yes"),IF(AND(Sort_By=$E$1,Order="Ascending"),IF(Input!Study_name="",COUNTIFS(Input!Study_name,"&lt;&gt;"&amp;"",Include_study?,"Yes",Sufficient_data,"Yes")+1,IF(COUNT(E33)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3" s="10" t="str">
        <f>IF(B33&lt;&gt;"",IF(B33=0,COUNTIF(B$2:B32,0)+1,COUNTIF(B$2:B32,B33)+COUNTIF(B:B,"&lt;"&amp;B33)+1),"")</f>
        <v/>
      </c>
      <c r="D33" s="10" t="str">
        <f t="shared" si="0"/>
        <v/>
      </c>
      <c r="E33" s="6" t="str">
        <f>IF(AND(Sufficient_data="Yes",Include_study?="Yes",Input!Study_name&lt;&gt;""),Input!Study_name,"")</f>
        <v/>
      </c>
      <c r="F33" s="6" t="str">
        <f>IF(AND(Sufficient_data="Yes",Include_study?="Yes"),Input!Effect_size,"")</f>
        <v/>
      </c>
      <c r="G33" s="10" t="str">
        <f>IF(AND(Sufficient_data="Yes",Include_study?="Yes",Input!Number_of_observations&lt;&gt;""),Input!Number_of_observations,"")</f>
        <v/>
      </c>
      <c r="H33" s="6" t="str">
        <f>IF(AND(Sufficient_data="Yes",Include_study?="Yes"),Input!Standard_error,"")</f>
        <v/>
      </c>
      <c r="I33" s="6" t="str">
        <f t="shared" si="1"/>
        <v/>
      </c>
      <c r="J33" s="6" t="str">
        <f t="shared" si="2"/>
        <v/>
      </c>
      <c r="K33" s="6" t="str">
        <f t="shared" si="3"/>
        <v/>
      </c>
      <c r="L33" s="6" t="str">
        <f t="shared" si="4"/>
        <v/>
      </c>
      <c r="M33" s="120" t="str">
        <f t="shared" si="5"/>
        <v/>
      </c>
      <c r="N33" s="54" t="str">
        <f t="shared" si="6"/>
        <v/>
      </c>
      <c r="O33" s="109"/>
      <c r="P33" s="75" t="e">
        <f t="shared" si="7"/>
        <v>#N/A</v>
      </c>
      <c r="Q33" s="6" t="e">
        <f>IF(AND(Sufficient_data="Yes",Include_study?="Yes",Input!Number_of_observations&lt;&gt;""),Effect_size-CI_Lower_limit,NA())</f>
        <v>#N/A</v>
      </c>
      <c r="R33" s="54" t="e">
        <f>IF(AND(Sufficient_data="Yes",Include_study?="Yes",Input!Number_of_observations&lt;&gt;""),CI_Upper_limit-Effect_size,NA())</f>
        <v>#N/A</v>
      </c>
      <c r="W33" s="163"/>
      <c r="X33" s="16" t="str">
        <f t="shared" si="8"/>
        <v/>
      </c>
      <c r="Y33" s="6" t="str">
        <f t="shared" si="9"/>
        <v/>
      </c>
      <c r="Z33" s="6" t="str">
        <f t="shared" si="10"/>
        <v/>
      </c>
      <c r="AA33" s="6" t="str">
        <f>IF(AND(Sufficient_data="Yes",Include_study?="Yes",Subgroup&lt;&gt;""),Input!Effect_size,"")</f>
        <v/>
      </c>
      <c r="AB33" s="6" t="str">
        <f t="shared" si="11"/>
        <v/>
      </c>
      <c r="AC33" s="6" t="str">
        <f t="shared" si="12"/>
        <v/>
      </c>
      <c r="AD33" s="6" t="str">
        <f t="shared" si="13"/>
        <v/>
      </c>
      <c r="AE33" s="6" t="str">
        <f t="shared" si="14"/>
        <v/>
      </c>
      <c r="AF33" s="6" t="str">
        <f t="shared" si="15"/>
        <v/>
      </c>
      <c r="AG33" s="125" t="str">
        <f t="shared" si="16"/>
        <v/>
      </c>
      <c r="AH33" s="128" t="str">
        <f t="shared" si="17"/>
        <v/>
      </c>
      <c r="AJ33" s="75" t="e">
        <f t="shared" si="18"/>
        <v>#N/A</v>
      </c>
      <c r="AK33" s="37" t="e">
        <f t="shared" si="19"/>
        <v>#N/A</v>
      </c>
      <c r="AL33" s="54" t="e">
        <f t="shared" si="20"/>
        <v>#N/A</v>
      </c>
      <c r="AN33" s="77" t="str">
        <f t="shared" si="21"/>
        <v/>
      </c>
      <c r="AO33" s="6" t="str">
        <f>IF(AND(Sufficient_data="Yes",Include_study?="Yes",Subgroup&lt;&gt;""),IF(COUNTIFS(Input!G$2:G32,"="&amp;"Yes",Input!C$2:C32,"="&amp;"Yes",Input!H$2:H32,"="&amp;Subgroup)&gt;0,"",Subgroup),"")</f>
        <v/>
      </c>
      <c r="AP33" s="16" t="str">
        <f t="shared" si="22"/>
        <v/>
      </c>
      <c r="AQ33" s="10" t="str">
        <f t="shared" si="23"/>
        <v/>
      </c>
      <c r="AR33" s="6" t="str">
        <f t="shared" si="24"/>
        <v/>
      </c>
      <c r="AS33" s="24" t="str">
        <f t="shared" si="25"/>
        <v/>
      </c>
      <c r="AT33" s="12" t="str">
        <f t="shared" si="26"/>
        <v/>
      </c>
      <c r="AU33" s="6" t="str">
        <f t="shared" si="27"/>
        <v/>
      </c>
      <c r="AV33" s="43" t="str">
        <f t="shared" si="28"/>
        <v/>
      </c>
      <c r="AW33" s="6" t="str">
        <f t="shared" si="29"/>
        <v/>
      </c>
      <c r="AX33" s="44" t="str">
        <f t="shared" si="30"/>
        <v/>
      </c>
      <c r="AY33" s="43" t="str">
        <f t="shared" si="31"/>
        <v/>
      </c>
      <c r="AZ33" s="45" t="str">
        <f t="shared" si="32"/>
        <v/>
      </c>
      <c r="BA33" s="131" t="str">
        <f t="shared" si="33"/>
        <v/>
      </c>
      <c r="BB33" s="131" t="str">
        <f t="shared" si="34"/>
        <v/>
      </c>
      <c r="BC33" s="44" t="str">
        <f t="shared" si="35"/>
        <v/>
      </c>
      <c r="BD33" s="44" t="str">
        <f t="shared" si="36"/>
        <v/>
      </c>
      <c r="BE33" s="131" t="str">
        <f t="shared" si="37"/>
        <v/>
      </c>
      <c r="BF33" s="131" t="str">
        <f t="shared" si="38"/>
        <v/>
      </c>
      <c r="BG33" s="44" t="str">
        <f t="shared" si="39"/>
        <v/>
      </c>
      <c r="BH33" s="44" t="str">
        <f t="shared" si="40"/>
        <v/>
      </c>
      <c r="BI33" s="44" t="str">
        <f t="shared" si="41"/>
        <v/>
      </c>
      <c r="BJ33" s="6" t="e">
        <f t="shared" si="42"/>
        <v>#N/A</v>
      </c>
      <c r="BK33" s="12" t="str">
        <f t="shared" si="76"/>
        <v/>
      </c>
      <c r="BL33" s="6" t="str">
        <f t="shared" si="43"/>
        <v/>
      </c>
      <c r="BM33" s="6" t="str">
        <f t="shared" si="71"/>
        <v/>
      </c>
      <c r="BN33" s="37" t="str">
        <f t="shared" si="44"/>
        <v/>
      </c>
      <c r="BO33" s="54" t="str">
        <f t="shared" si="72"/>
        <v/>
      </c>
      <c r="BQ33" s="168" t="s">
        <v>241</v>
      </c>
      <c r="BR33" s="168"/>
      <c r="BT33" s="164"/>
      <c r="BU33" s="6" t="e">
        <f t="shared" si="45"/>
        <v>#N/A</v>
      </c>
      <c r="BV33" s="6" t="e">
        <f t="shared" si="46"/>
        <v>#N/A</v>
      </c>
      <c r="BW33" s="6" t="str">
        <f t="shared" si="47"/>
        <v/>
      </c>
      <c r="BX33" s="6" t="str">
        <f>IF(AND(Sufficient_data="Yes",Include_study?="Yes",Moderator&lt;&gt;""),'Moderator Analysis'!F:F-CG$3,"")</f>
        <v/>
      </c>
      <c r="BY33" s="54" t="str">
        <f>IF(AND(Sufficient_data="Yes",Include_study?="Yes",Moderator&lt;&gt;""),Weightf*(Effect_size-CG$5-CG$4*'Moderator Analysis'!F:F)^2,"")</f>
        <v/>
      </c>
      <c r="CA33" s="75" t="str">
        <f>IF(AND(Sufficient_data="Yes",Include_study?="Yes",Moderator&lt;&gt;""),1/('Publication Bias Analysis'!F33^2+CG$7),"")</f>
        <v/>
      </c>
      <c r="CB33" s="6" t="str">
        <f>IF(AND(Sufficient_data="Yes",Include_study?="Yes",CA33&lt;&gt;""),Effect_size-'Moderator Analysis'!J$37,"")</f>
        <v/>
      </c>
      <c r="CC33" s="6" t="str">
        <f t="shared" si="48"/>
        <v/>
      </c>
      <c r="CD33" s="54" t="str">
        <f>IF(AND(Sufficient_data="Yes",Include_study?="Yes",CA33&lt;&gt;""),CA:CA*(Effect_size-'Moderator Analysis'!J$29-'Moderator Analysis'!J$30*Moderator)^2,"")</f>
        <v/>
      </c>
      <c r="CE33" s="27"/>
      <c r="CG33" s="2"/>
      <c r="CH33"/>
      <c r="CI33" s="164"/>
      <c r="CJ33" s="166"/>
      <c r="CK33" s="6" t="str">
        <f t="shared" si="49"/>
        <v/>
      </c>
      <c r="CL33" s="37" t="str">
        <f t="shared" si="50"/>
        <v/>
      </c>
      <c r="CM33" s="37" t="str">
        <f>IF(AND(Include_study?="Yes",Sufficient_data="Yes"),1/(Standard_error^2+IF(Additional_model="Fixed effect",0,'Publication Bias Analysis'!L$32)),"")</f>
        <v/>
      </c>
      <c r="CN33" s="37" t="str">
        <f>IF(AND(Include_study?="Yes",Sufficient_data="Yes"),'Publication Bias Analysis'!E:E-'Publication Bias Analysis'!I$29,"")</f>
        <v/>
      </c>
      <c r="CO33" s="37" t="str">
        <f t="shared" si="51"/>
        <v/>
      </c>
      <c r="CP33" s="37" t="str">
        <f t="shared" si="52"/>
        <v/>
      </c>
      <c r="CQ33" s="104" t="str">
        <f t="shared" si="53"/>
        <v/>
      </c>
      <c r="CR33" s="104" t="str">
        <f>IF(AND(Include_study?="Yes",Sufficient_data="Yes"),CQ:CQ+IF(DC:DC&lt;0,-1,1)*COUNTIF(CQ$2:CQ32,CQ:CQ),"")</f>
        <v/>
      </c>
      <c r="CS33" s="104" t="str">
        <f>IF(AND(Include_study?="Yes",Sufficient_data="Yes"),RANK(DG:DG,DG:DG,1)*IF(DF:DF&lt;0,-1,1)+IF(DF:DF&lt;0,-1,1)*COUNTIF(CQ$2:CQ32,CQ:CQ),"")</f>
        <v/>
      </c>
      <c r="CT33" s="104" t="str">
        <f>IF(AND(Include_study?="Yes",Sufficient_data="Yes"),RANK(DJ:DJ,DJ:DJ,1)*IF(DI:DI&lt;0,-1,1)+IF(DI:DI&lt;0,-1,1)*COUNTIF(CQ$2:CQ32,CQ:CQ),"")</f>
        <v/>
      </c>
      <c r="CU33" s="6" t="e">
        <f>IF(AND(Include_study?="Yes",Sufficient_data="Yes"),'Publication Bias Analysis'!E:E,NA())</f>
        <v>#N/A</v>
      </c>
      <c r="CV33" s="54" t="e">
        <f>IF(AND(Include_study?="Yes",Sufficient_data="Yes"),'Publication Bias Analysis'!F:F,NA())</f>
        <v>#N/A</v>
      </c>
      <c r="CZ33" s="2"/>
      <c r="DA33"/>
      <c r="DB33" s="157"/>
      <c r="DC3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3" s="6" t="str">
        <f t="shared" si="54"/>
        <v/>
      </c>
      <c r="DE33" s="54" t="str">
        <f>IF(AND(Include_study?="Yes",Sufficient_data="Yes"),1/('Publication Bias Analysis'!F:F^2+IF(Additional_model="Fixed effect",0,$DN$6)),"")</f>
        <v/>
      </c>
      <c r="DF33" s="6" t="str">
        <f>IF(AND(Include_study?="Yes",Sufficient_data="Yes"),IF('Publication Bias Analysis'!L$38="Left",'Publication Bias Analysis'!E:E-DN$3,DN$3-'Publication Bias Analysis'!E:E),"")</f>
        <v/>
      </c>
      <c r="DG33" s="6" t="str">
        <f t="shared" si="55"/>
        <v/>
      </c>
      <c r="DH33" s="54" t="str">
        <f>IF(AND(DF33&lt;&gt;"",CR33&lt;=MAX(CR:CR)-DN$7),1/('Publication Bias Analysis'!F:F^2+IF(Additional_model="Fixed effect",0,$DN$13)),"")</f>
        <v/>
      </c>
      <c r="DI33" s="6" t="str">
        <f>IF(AND(Include_study?="Yes",Sufficient_data="Yes"),IF('Publication Bias Analysis'!L$38="Left",'Publication Bias Analysis'!E:E-DN$10,DN$10-'Publication Bias Analysis'!E:E),"")</f>
        <v/>
      </c>
      <c r="DJ33" s="6" t="str">
        <f t="shared" si="56"/>
        <v/>
      </c>
      <c r="DK33" s="54" t="str">
        <f t="shared" si="57"/>
        <v/>
      </c>
      <c r="DM33"/>
      <c r="DN33"/>
      <c r="DP33" s="73">
        <v>32</v>
      </c>
      <c r="DQ33" s="10" t="str">
        <f>IF(Trim_and_fill="On",IF(DN$21&gt;COUNT(DQ$2:DQ32),IF(COUNTIF(CR:CR,-1*(MAX(CR:CR)-DP33+1))=1,"",MAX(CR:CR)-DP33+1),""),"")</f>
        <v/>
      </c>
      <c r="DR33" s="6" t="str">
        <f t="shared" si="58"/>
        <v/>
      </c>
      <c r="DS33" s="6" t="str">
        <f t="shared" si="77"/>
        <v/>
      </c>
      <c r="DT33" s="6" t="str">
        <f t="shared" si="78"/>
        <v/>
      </c>
      <c r="DU33" s="37" t="str">
        <f>IF(DQ33&lt;&gt;"",1/(DS33^2+IF(Additional_model="Fixed effect",0,'Publication Bias Analysis'!L$32)),"")</f>
        <v/>
      </c>
      <c r="DV33" s="54" t="str">
        <f>IF(DQ33&lt;&gt;"",DR33-'Publication Bias Analysis'!I$37,"")</f>
        <v/>
      </c>
      <c r="DX33" s="73">
        <v>32</v>
      </c>
      <c r="DY33" s="6" t="e">
        <f t="shared" si="79"/>
        <v>#N/A</v>
      </c>
      <c r="DZ33" s="54" t="e">
        <f t="shared" si="80"/>
        <v>#N/A</v>
      </c>
      <c r="EB33" s="157"/>
      <c r="EC33" s="6" t="str">
        <f>IF(AND(Include_study?="Yes",Sufficient_data="Yes"),Calculations!CO:CO-AVERAGE(Calculations!CO:CO),"")</f>
        <v/>
      </c>
      <c r="ED33" s="54" t="str">
        <f>IF(AND(Include_study?="Yes",Sufficient_data="Yes"),Calculations!CP33-('Publication Bias Analysis'!P$3+Calculations!CO33*'Publication Bias Analysis'!P$4),"")</f>
        <v/>
      </c>
      <c r="EF33" s="157"/>
      <c r="EG33" s="43" t="str">
        <f t="shared" si="63"/>
        <v/>
      </c>
      <c r="EH33" s="6" t="str">
        <f t="shared" si="64"/>
        <v/>
      </c>
      <c r="EI33" s="10" t="str">
        <f t="shared" si="65"/>
        <v/>
      </c>
      <c r="EJ33" s="10" t="str">
        <f t="shared" si="66"/>
        <v/>
      </c>
      <c r="EK33" s="10" t="str">
        <f>IF(AND(Include_study?="Yes",Sufficient_data="Yes"),COUNTIFS(EI$2:EI32,"&lt;"&amp;EI33,EJ$2:EJ32,"&lt;"&amp;EJ33)+COUNTIFS(EI$2:EI32,"&gt;"&amp;EI33,EJ$2:EJ32,"&gt;"&amp;EJ33)+COUNTIFS(EI34:EI$201,"&lt;"&amp;EI33,EJ34:EJ$201,"&lt;"&amp;EJ33)+COUNTIFS(EI34:EI$201,"&gt;"&amp;EI33,EJ34:EJ$201,"&gt;"&amp;EJ33),"")</f>
        <v/>
      </c>
      <c r="EL33" s="70" t="str">
        <f>IF(AND(Include_study?="Yes",Sufficient_data="Yes"),COUNTIFS(EI$2:EI32,"&lt;"&amp;EI33,EJ$2:EJ32,"&gt;"&amp;EJ33)+COUNTIFS(EI$2:EI32,"&gt;"&amp;EI33,EJ$2:EJ32,"&lt;"&amp;EJ33)+COUNTIFS(EI34:EI$201,"&lt;"&amp;EI33,EJ34:EJ$201,"&gt;"&amp;EJ33)+COUNTIFS(EI34:EI$201,"&gt;"&amp;EI33,EJ34:EJ$201,"&lt;"&amp;EJ33),"")</f>
        <v/>
      </c>
      <c r="EN33" s="157"/>
      <c r="ER33"/>
      <c r="ES33" s="157"/>
      <c r="ET33" s="6" t="e">
        <f t="shared" si="67"/>
        <v>#N/A</v>
      </c>
      <c r="EU33" s="54" t="e">
        <f t="shared" si="68"/>
        <v>#N/A</v>
      </c>
      <c r="EY33" s="2"/>
      <c r="EZ33"/>
      <c r="FA33" s="157"/>
      <c r="FB33" s="10" t="str">
        <f>IF('Publication Bias Analysis'!AS:AS&lt;&gt;"",RANK('Publication Bias Analysis'!AS:AS,'Publication Bias Analysis'!AS:AS,1)+COUNTIF('Publication Bias Analysis'!AS$2:AS32,'Publication Bias Analysis'!AS33),"")</f>
        <v/>
      </c>
      <c r="FC33" s="6" t="str">
        <f t="shared" si="69"/>
        <v/>
      </c>
      <c r="FD33" s="43" t="e">
        <f>IF(AND(Include_study?="Yes",Sufficient_data="Yes"),'Publication Bias Analysis'!AR33,NA())</f>
        <v>#N/A</v>
      </c>
      <c r="FE33" s="43" t="e">
        <f>IF(AND(Include_study?="Yes",Sufficient_data="Yes"),'Publication Bias Analysis'!AS33,NA())</f>
        <v>#N/A</v>
      </c>
      <c r="FF33" s="6" t="str">
        <f>IF(AND(Include_study?="Yes",Sufficient_data="Yes"),Calculations!FD33-AVERAGE('Publication Bias Analysis'!AR:AR),"")</f>
        <v/>
      </c>
      <c r="FG33" s="54" t="str">
        <f>IF(AND(Include_study?="Yes",Sufficient_data="Yes"),FE:FE-('Publication Bias Analysis'!AV$30+'Publication Bias Analysis'!AV$31*FD:FD),"")</f>
        <v/>
      </c>
      <c r="FK33" s="2"/>
      <c r="FL33"/>
      <c r="FM33" s="157"/>
      <c r="FN33" s="6" t="str">
        <f t="shared" si="70"/>
        <v/>
      </c>
      <c r="FO33" s="6" t="str">
        <f t="shared" si="74"/>
        <v/>
      </c>
      <c r="FP33" s="54" t="str">
        <f t="shared" si="75"/>
        <v/>
      </c>
    </row>
    <row r="34" spans="1:172" x14ac:dyDescent="0.2">
      <c r="A34" s="163"/>
      <c r="B34" s="10" t="str">
        <f>IF(AND(Sufficient_data="Yes",Include_study?="Yes"),IF(AND(Sort_By=$E$1,Order="Ascending"),IF(Input!Study_name="",COUNTIFS(Input!Study_name,"&lt;&gt;"&amp;"",Include_study?,"Yes",Sufficient_data,"Yes")+1,IF(COUNT(E34)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4" s="10" t="str">
        <f>IF(B34&lt;&gt;"",IF(B34=0,COUNTIF(B$2:B33,0)+1,COUNTIF(B$2:B33,B34)+COUNTIF(B:B,"&lt;"&amp;B34)+1),"")</f>
        <v/>
      </c>
      <c r="D34" s="10" t="str">
        <f t="shared" ref="D34:D97" si="81">IF(Entry_Number&lt;&gt;"",Entry_Number,"")</f>
        <v/>
      </c>
      <c r="E34" s="6" t="str">
        <f>IF(AND(Sufficient_data="Yes",Include_study?="Yes",Input!Study_name&lt;&gt;""),Input!Study_name,"")</f>
        <v/>
      </c>
      <c r="F34" s="6" t="str">
        <f>IF(AND(Sufficient_data="Yes",Include_study?="Yes"),Input!Effect_size,"")</f>
        <v/>
      </c>
      <c r="G34" s="10" t="str">
        <f>IF(AND(Sufficient_data="Yes",Include_study?="Yes",Input!Number_of_observations&lt;&gt;""),Input!Number_of_observations,"")</f>
        <v/>
      </c>
      <c r="H34" s="6" t="str">
        <f>IF(AND(Sufficient_data="Yes",Include_study?="Yes"),Input!Standard_error,"")</f>
        <v/>
      </c>
      <c r="I34" s="6" t="str">
        <f t="shared" ref="I34:I97" si="82">IF(AND(Sufficient_data="Yes",Include_study?="Yes"),1/(Standard_error^2),"")</f>
        <v/>
      </c>
      <c r="J34" s="6" t="str">
        <f t="shared" ref="J34:J97" si="83">IF(AND(Sufficient_data="Yes",Include_study?="Yes"),1/(Standard_error^2+T2_),"")</f>
        <v/>
      </c>
      <c r="K34" s="6" t="str">
        <f t="shared" ref="K34:K65" si="84">IF(AND(Sufficient_data="Yes",Include_study?="Yes",Number_of_observations&lt;&gt;""),Effect_size-ABS(TINV((1-Confidence_level),Number_of_observations-1))*Standard_error,"")</f>
        <v/>
      </c>
      <c r="L34" s="6" t="str">
        <f t="shared" ref="L34:L65" si="85">IF(AND(Sufficient_data="Yes",Include_study?="Yes",Number_of_observations&lt;&gt;""),Effect_size+ABS(TINV((1-Confidence_level),Number_of_observations-1))*Standard_error,"")</f>
        <v/>
      </c>
      <c r="M34" s="120" t="str">
        <f t="shared" ref="M34:M65" si="86">IF(AND(Include_study?="Yes",Sufficient_data="Yes"),IF(Meta_analysis_model="Fixed effect model",Weightf/SUM(Weightf),Weightr/SUM(Weightr)),"")</f>
        <v/>
      </c>
      <c r="N34" s="54" t="str">
        <f t="shared" ref="N34:N65" si="87">IF(AND(Include_study?="Yes",Sufficient_data="Yes"),Effect_size-Combined_Effect_Size,"")</f>
        <v/>
      </c>
      <c r="O34" s="109"/>
      <c r="P34" s="75" t="e">
        <f t="shared" ref="P34:P97" si="88">IF(AND(Sufficient_data="Yes",Include_study?="Yes"),Effect_size,NA())</f>
        <v>#N/A</v>
      </c>
      <c r="Q34" s="6" t="e">
        <f>IF(AND(Sufficient_data="Yes",Include_study?="Yes",Input!Number_of_observations&lt;&gt;""),Effect_size-CI_Lower_limit,NA())</f>
        <v>#N/A</v>
      </c>
      <c r="R34" s="54" t="e">
        <f>IF(AND(Sufficient_data="Yes",Include_study?="Yes",Input!Number_of_observations&lt;&gt;""),CI_Upper_limit-Effect_size,NA())</f>
        <v>#N/A</v>
      </c>
      <c r="W34" s="163"/>
      <c r="X34" s="16" t="str">
        <f t="shared" ref="X34:X51" si="89">IF(AND(Sufficient_data="Yes",Include_study?="Yes",Subgroup&lt;&gt;""),COUNTIFS(Include_study?,"Yes",Sufficient_data,"Yes",Z:Z,"&lt;"&amp;Subgroup)+COUNTIFS(Entry_Number,"&lt;"&amp;Entry_Number,Z:Z,Subgroup)+COUNTIFS(AR:AR,"&gt;="&amp;0,AO:AO,"&lt;"&amp;Subgroup)+1-COUNTIFS(Include_study?,"Yes",Sufficient_data,"Yes",Subgroup,"="&amp;""),"")</f>
        <v/>
      </c>
      <c r="Y34" s="6" t="str">
        <f t="shared" ref="Y34:Y65" si="90">IF(AND(Sufficient_data="Yes",Include_study?="Yes",Subgroup&lt;&gt;""),Study_name,"")</f>
        <v/>
      </c>
      <c r="Z34" s="6" t="str">
        <f t="shared" ref="Z34:Z97" si="91">IF(AND(Sufficient_data="Yes",Include_study?="Yes",Subgroup&lt;&gt;""),Subgroup,"")</f>
        <v/>
      </c>
      <c r="AA34" s="6" t="str">
        <f>IF(AND(Sufficient_data="Yes",Include_study?="Yes",Subgroup&lt;&gt;""),Input!Effect_size,"")</f>
        <v/>
      </c>
      <c r="AB34" s="6" t="str">
        <f t="shared" ref="AB34:AB65" si="92">IF(AND(Sufficient_data="Yes",Include_study?="Yes",Subgroup&lt;&gt;""),Standard_error,"")</f>
        <v/>
      </c>
      <c r="AC34" s="6" t="str">
        <f t="shared" ref="AC34:AC65" si="93">IF(AND(Sufficient_data="Yes",Include_study?="Yes",Subgroup&lt;&gt;""),1/(Standard_error^2),"")</f>
        <v/>
      </c>
      <c r="AD34" s="6" t="str">
        <f t="shared" ref="AD34:AD65" si="94">IF(AND(Include_study?="Yes",Sufficient_data="Yes",Subgroup&lt;&gt;""),1/(Standard_error^2+IF(Within_subgroup_weighting="Fixed effect",0,INDEX(AO:AV,MATCH(Subgroup,AO:AO,0),8))),"")</f>
        <v/>
      </c>
      <c r="AE34" s="6" t="str">
        <f t="shared" ref="AE34:AE65" si="95">IF(AND(Sufficient_data="Yes",Include_study?="Yes",Subgroup&lt;&gt;"",Number_of_observations&lt;&gt;""),AA:AA-ABS(TINV((1-Subgroup_confidence_level),Number_of_observations-1))*AB:AB,"")</f>
        <v/>
      </c>
      <c r="AF34" s="6" t="str">
        <f t="shared" ref="AF34:AF65" si="96">IF(AND(Sufficient_data="Yes",Include_study?="Yes",Subgroup&lt;&gt;"",Number_of_observations&lt;&gt;""),AA:AA+ABS(TINV((1-Subgroup_confidence_level),Number_of_observations-1))*AB:AB,"")</f>
        <v/>
      </c>
      <c r="AG34" s="125" t="str">
        <f t="shared" si="16"/>
        <v/>
      </c>
      <c r="AH34" s="128" t="str">
        <f t="shared" ref="AH34:AH65" si="97">IF(AND(Include_study?="Yes",Sufficient_data="Yes",Subgroup&lt;&gt;""),AA:AA-VLOOKUP(Z:Z,AO:AX,10,FALSE),"")</f>
        <v/>
      </c>
      <c r="AJ34" s="75" t="e">
        <f t="shared" ref="AJ34:AJ51" si="98">IF(AND(Sufficient_data="Yes",Include_study?="Yes",Subgroup&lt;&gt;""),AA:AA,NA())</f>
        <v>#N/A</v>
      </c>
      <c r="AK34" s="37" t="e">
        <f t="shared" ref="AK34:AK65" si="99">IF(AND(Sufficient_data="Yes",Include_study?="Yes",Subgroup&lt;&gt;"",Number_of_observations&lt;&gt;""),AA:AA-AE:AE,NA())</f>
        <v>#N/A</v>
      </c>
      <c r="AL34" s="54" t="e">
        <f t="shared" ref="AL34:AL65" si="100">IF(AND(Sufficient_data="Yes",Include_study?="Yes",Subgroup&lt;&gt;"",Number_of_observations&lt;&gt;""),AF:AF-AA:AA,NA())</f>
        <v>#N/A</v>
      </c>
      <c r="AN34" s="77" t="str">
        <f t="shared" ref="AN34:AN51" si="101">IF(AO34&lt;&gt;"",SUMIFS(AQ:AQ,AR:AR,"&gt;="&amp;0,AO:AO,"&lt;"&amp;AO34)+AQ34+AP34,"")</f>
        <v/>
      </c>
      <c r="AO34" s="6" t="str">
        <f>IF(AND(Sufficient_data="Yes",Include_study?="Yes",Subgroup&lt;&gt;""),IF(COUNTIFS(Input!G$2:G33,"="&amp;"Yes",Input!C$2:C33,"="&amp;"Yes",Input!H$2:H33,"="&amp;Subgroup)&gt;0,"",Subgroup),"")</f>
        <v/>
      </c>
      <c r="AP34" s="16" t="str">
        <f t="shared" ref="AP34:AP51" si="102">IF(AO34&lt;&gt;"",(COUNTIFS(AR:AR,"&gt;="&amp;0,AO:AO,"&lt;"&amp;AO34)+1),"")</f>
        <v/>
      </c>
      <c r="AQ34" s="10" t="str">
        <f t="shared" ref="AQ34:AQ51" si="103">IF(AO34&lt;&gt;"",COUNTIFS(Include_study?,"Yes",Sufficient_data,"Yes",Subgroup,AO34),"")</f>
        <v/>
      </c>
      <c r="AR34" s="6" t="str">
        <f t="shared" ref="AR34:AR51" si="104">IF(AND(AO34&lt;&gt;"",SUMIF(Subgroup,AO34,AC:AC)&gt;0),MAX(0,SUMPRODUCT(--(Subgroup=AO34),AC:AC,AA:AA,AA:AA)-(SUMPRODUCT(--(Subgroup=AO34),AC:AC,AA:AA)^2/SUMIF(Subgroup,AO34,AC:AC))),"")</f>
        <v/>
      </c>
      <c r="AS34" s="24" t="str">
        <f t="shared" ref="AS34:AS51" si="105">IF(AR34&lt;&gt;"",CHIDIST(AR34,AQ34-1),"")</f>
        <v/>
      </c>
      <c r="AT34" s="12" t="str">
        <f t="shared" ref="AT34:AT51" si="106">IF(AR34&lt;&gt;"",MAX(0,(AR34-(AQ34-1))/AR34),"")</f>
        <v/>
      </c>
      <c r="AU34" s="6" t="str">
        <f t="shared" ref="AU34:AU51" si="107">IF(AR34&lt;&gt;"",SUMIF(Subgroup,AO34,AC:AC)-SUMPRODUCT(--(Subgroup=AO34),AC:AC,AC:AC)/SUMIF(Subgroup,AO34,AC:AC),"")</f>
        <v/>
      </c>
      <c r="AV34" s="43" t="str">
        <f t="shared" ref="AV34:AV65" si="108">IF(AR34&lt;&gt;"",IF(AQ34=1,0,IF(Within_subgroup_weighting=$BQ$36,MAX(0,(SUM(AR:AR)-(Subgroup_k-(COUNT(AR:AR))))/SUM(AU:AU)),MAX(0,(AR34-(AQ34-1)))/AU34)),"")</f>
        <v/>
      </c>
      <c r="AW34" s="6" t="str">
        <f t="shared" ref="AW34:AW51" si="109">IF(AV34&lt;&gt;"",SQRT(AV34),"")</f>
        <v/>
      </c>
      <c r="AX34" s="44" t="str">
        <f t="shared" ref="AX34:AX51" si="110">IF(AR34&lt;&gt;"",SUMPRODUCT(--(Subgroup=AO34),AD:AD,AA:AA)/SUMIF(Subgroup,AO34,AD:AD),"")</f>
        <v/>
      </c>
      <c r="AY34" s="43" t="str">
        <f t="shared" ref="AY34:AY65" si="111">IF(AR34&lt;&gt;"",IF(Within_subgroup_weighting=BQ$34,1/SQRT(SUMIF(Subgroup,AO34,AC:AC)),SQRT(SUMPRODUCT(--(Subgroup=AO34),AD:AD,AH:AH,AH:AH)/((AQ34-1)*SUMIF(Z:Z,AO34,AD:AD)))),"")</f>
        <v/>
      </c>
      <c r="AZ34" s="45" t="str">
        <f t="shared" ref="AZ34:AZ51" si="112">IF(AO34&lt;&gt;"",SUMIFS(Number_of_observations,Subgroup,"="&amp;AO34,Include_study?,"="&amp;"Yes"),"")</f>
        <v/>
      </c>
      <c r="BA34" s="131" t="str">
        <f t="shared" ref="BA34:BA65" si="113">IF(AR34&lt;&gt;"",AX34-ABS(TINV((1-Subgroup_confidence_level),AQ34-1))*AY34,"")</f>
        <v/>
      </c>
      <c r="BB34" s="131" t="str">
        <f t="shared" ref="BB34:BB65" si="114">IF(AR34&lt;&gt;"",AX34+ABS(TINV((1-Subgroup_confidence_level),AQ34-1))*AY34,"")</f>
        <v/>
      </c>
      <c r="BC34" s="44" t="str">
        <f t="shared" ref="BC34:BC51" si="115">IF(AR34&lt;&gt;"",AX34-BA34,"")</f>
        <v/>
      </c>
      <c r="BD34" s="44" t="str">
        <f t="shared" ref="BD34:BD51" si="116">IF(AR34&lt;&gt;"",BB34-AX34,"")</f>
        <v/>
      </c>
      <c r="BE34" s="131" t="str">
        <f t="shared" ref="BE34:BE65" si="117">IF(AR34&lt;&gt;"",AX34-ABS(TINV((1-Subgroup_confidence_level),AQ34-1))*SQRT(AV34+AY34^2),"")</f>
        <v/>
      </c>
      <c r="BF34" s="131" t="str">
        <f t="shared" ref="BF34:BF65" si="118">IF(AR34&lt;&gt;"",AX34+ABS(TINV((1-Subgroup_confidence_level),AQ34-1))*SQRT(AV34+AY34^2),"")</f>
        <v/>
      </c>
      <c r="BG34" s="44" t="str">
        <f t="shared" ref="BG34:BG51" si="119">IF(AR34&lt;&gt;"",AX34-BE34,"")</f>
        <v/>
      </c>
      <c r="BH34" s="44" t="str">
        <f t="shared" ref="BH34:BH51" si="120">IF(AR34&lt;&gt;"",BF34-AX34,"")</f>
        <v/>
      </c>
      <c r="BI34" s="44" t="str">
        <f t="shared" ref="BI34:BI51" si="121">IF(AR34&lt;&gt;"",SUMPRODUCT(--(Subgroup=AO34),AD:AD,AA:AA,AA:AA)-(SUMPRODUCT(--(Subgroup=AO34),AD:AD,AA:AA)^2/SUMIF(Subgroup,AO34,AD:AD)),"")</f>
        <v/>
      </c>
      <c r="BJ34" s="6" t="e">
        <f t="shared" ref="BJ34:BJ51" si="122">IF(AR34&lt;&gt;"",AX34,NA())</f>
        <v>#N/A</v>
      </c>
      <c r="BK34" s="12" t="str">
        <f t="shared" si="76"/>
        <v/>
      </c>
      <c r="BL34" s="6" t="str">
        <f t="shared" ref="BL34:BL51" si="123">IF(AO34&lt;&gt;"",1/(AY34^2),"")</f>
        <v/>
      </c>
      <c r="BM34" s="6" t="str">
        <f t="shared" ref="BM34:BM65" si="124">IF(AY34&lt;&gt;"",1/(AY34^2+IF(Between_subgroup_weighting=BQ$30,0,BR$27)),"")</f>
        <v/>
      </c>
      <c r="BN34" s="37" t="str">
        <f t="shared" ref="BN34:BN51" si="125">IF(AR34&lt;&gt;"",(BR$2-AX34)^2*BM34,"")</f>
        <v/>
      </c>
      <c r="BO34" s="54" t="str">
        <f t="shared" si="72"/>
        <v/>
      </c>
      <c r="BQ34" s="154" t="s">
        <v>253</v>
      </c>
      <c r="BR34" s="154"/>
      <c r="BT34" s="164"/>
      <c r="BU34" s="6" t="e">
        <f t="shared" si="45"/>
        <v>#N/A</v>
      </c>
      <c r="BV34" s="6" t="e">
        <f t="shared" si="46"/>
        <v>#N/A</v>
      </c>
      <c r="BW34" s="6" t="str">
        <f t="shared" ref="BW34:BW65" si="126">IF(AND(Sufficient_data="Yes",Include_study?="Yes",Moderator&lt;&gt;""),Effect_size-CG$2,"")</f>
        <v/>
      </c>
      <c r="BX34" s="6" t="str">
        <f>IF(AND(Sufficient_data="Yes",Include_study?="Yes",Moderator&lt;&gt;""),'Moderator Analysis'!F:F-CG$3,"")</f>
        <v/>
      </c>
      <c r="BY34" s="54" t="str">
        <f>IF(AND(Sufficient_data="Yes",Include_study?="Yes",Moderator&lt;&gt;""),Weightf*(Effect_size-CG$5-CG$4*'Moderator Analysis'!F:F)^2,"")</f>
        <v/>
      </c>
      <c r="CA34" s="75" t="str">
        <f>IF(AND(Sufficient_data="Yes",Include_study?="Yes",Moderator&lt;&gt;""),1/('Publication Bias Analysis'!F34^2+CG$7),"")</f>
        <v/>
      </c>
      <c r="CB34" s="6" t="str">
        <f>IF(AND(Sufficient_data="Yes",Include_study?="Yes",CA34&lt;&gt;""),Effect_size-'Moderator Analysis'!J$37,"")</f>
        <v/>
      </c>
      <c r="CC34" s="6" t="str">
        <f t="shared" ref="CC34:CC65" si="127">IF(AND(Sufficient_data="Yes",Include_study?="Yes",CA34&lt;&gt;""),Moderator-SUMPRODUCT(Moderator,CA:CA)/SUM(CA:CA),"")</f>
        <v/>
      </c>
      <c r="CD34" s="54" t="str">
        <f>IF(AND(Sufficient_data="Yes",Include_study?="Yes",CA34&lt;&gt;""),CA:CA*(Effect_size-'Moderator Analysis'!J$29-'Moderator Analysis'!J$30*Moderator)^2,"")</f>
        <v/>
      </c>
      <c r="CE34" s="27"/>
      <c r="CG34" s="2"/>
      <c r="CH34"/>
      <c r="CI34" s="164"/>
      <c r="CJ34" s="166"/>
      <c r="CK34" s="6" t="str">
        <f t="shared" ref="CK34:CK97" si="128">IF(AND(Include_study?="Yes",Sufficient_data="Yes"),1/Standard_error^2,"")</f>
        <v/>
      </c>
      <c r="CL34" s="37" t="str">
        <f t="shared" ref="CL34:CL65" si="129">IF(AND(Include_study?="Yes",Sufficient_data="Yes"),1/(Standard_error^2+IF(Additional_model="Fixed effect",0,T2_)),"")</f>
        <v/>
      </c>
      <c r="CM34" s="37" t="str">
        <f>IF(AND(Include_study?="Yes",Sufficient_data="Yes"),1/(Standard_error^2+IF(Additional_model="Fixed effect",0,'Publication Bias Analysis'!L$32)),"")</f>
        <v/>
      </c>
      <c r="CN34" s="37" t="str">
        <f>IF(AND(Include_study?="Yes",Sufficient_data="Yes"),'Publication Bias Analysis'!E:E-'Publication Bias Analysis'!I$29,"")</f>
        <v/>
      </c>
      <c r="CO34" s="37" t="str">
        <f t="shared" ref="CO34:CO65" si="130">IF(AND(Include_study?="Yes",Sufficient_data="Yes"),IF(Additional_model="Fixed effect",1/Standard_error,1/SQRT(Standard_error^2+T2_)),"")</f>
        <v/>
      </c>
      <c r="CP34" s="37" t="str">
        <f t="shared" ref="CP34:CP65" si="131">IF(AND(Include_study?="Yes",Sufficient_data="Yes"),IF(Additional_model="Fixed effect",Effect_size/Standard_error,Effect_size/SQRT((Standard_error^2+T2_))),"")</f>
        <v/>
      </c>
      <c r="CQ34" s="104" t="str">
        <f t="shared" ref="CQ34:CQ65" si="132">IF(AND(Include_study?="Yes",Sufficient_data="Yes"),RANK(DD:DD,DD:DD,1)*IF(DC:DC&lt;0,-1,1),"")</f>
        <v/>
      </c>
      <c r="CR34" s="104" t="str">
        <f>IF(AND(Include_study?="Yes",Sufficient_data="Yes"),CQ:CQ+IF(DC:DC&lt;0,-1,1)*COUNTIF(CQ$2:CQ33,CQ:CQ),"")</f>
        <v/>
      </c>
      <c r="CS34" s="104" t="str">
        <f>IF(AND(Include_study?="Yes",Sufficient_data="Yes"),RANK(DG:DG,DG:DG,1)*IF(DF:DF&lt;0,-1,1)+IF(DF:DF&lt;0,-1,1)*COUNTIF(CQ$2:CQ33,CQ:CQ),"")</f>
        <v/>
      </c>
      <c r="CT34" s="104" t="str">
        <f>IF(AND(Include_study?="Yes",Sufficient_data="Yes"),RANK(DJ:DJ,DJ:DJ,1)*IF(DI:DI&lt;0,-1,1)+IF(DI:DI&lt;0,-1,1)*COUNTIF(CQ$2:CQ33,CQ:CQ),"")</f>
        <v/>
      </c>
      <c r="CU34" s="6" t="e">
        <f>IF(AND(Include_study?="Yes",Sufficient_data="Yes"),'Publication Bias Analysis'!E:E,NA())</f>
        <v>#N/A</v>
      </c>
      <c r="CV34" s="54" t="e">
        <f>IF(AND(Include_study?="Yes",Sufficient_data="Yes"),'Publication Bias Analysis'!F:F,NA())</f>
        <v>#N/A</v>
      </c>
      <c r="CZ34" s="2"/>
      <c r="DA34"/>
      <c r="DB34" s="157"/>
      <c r="DC3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4" s="6" t="str">
        <f t="shared" ref="DD34:DD51" si="133">IF(AND(Include_study?="Yes",Sufficient_data="Yes"),ABS(DC34),"")</f>
        <v/>
      </c>
      <c r="DE34" s="54" t="str">
        <f>IF(AND(Include_study?="Yes",Sufficient_data="Yes"),1/('Publication Bias Analysis'!F:F^2+IF(Additional_model="Fixed effect",0,$DN$6)),"")</f>
        <v/>
      </c>
      <c r="DF34" s="6" t="str">
        <f>IF(AND(Include_study?="Yes",Sufficient_data="Yes"),IF('Publication Bias Analysis'!L$38="Left",'Publication Bias Analysis'!E:E-DN$3,DN$3-'Publication Bias Analysis'!E:E),"")</f>
        <v/>
      </c>
      <c r="DG34" s="6" t="str">
        <f t="shared" ref="DG34:DG51" si="134">IF(DF34&lt;&gt;"",ABS(DF34),"")</f>
        <v/>
      </c>
      <c r="DH34" s="54" t="str">
        <f>IF(AND(DF34&lt;&gt;"",CR34&lt;=MAX(CR:CR)-DN$7),1/('Publication Bias Analysis'!F:F^2+IF(Additional_model="Fixed effect",0,$DN$13)),"")</f>
        <v/>
      </c>
      <c r="DI34" s="6" t="str">
        <f>IF(AND(Include_study?="Yes",Sufficient_data="Yes"),IF('Publication Bias Analysis'!L$38="Left",'Publication Bias Analysis'!E:E-DN$10,DN$10-'Publication Bias Analysis'!E:E),"")</f>
        <v/>
      </c>
      <c r="DJ34" s="6" t="str">
        <f t="shared" ref="DJ34:DJ51" si="135">IF(DI34&lt;&gt;"",ABS(DI34),"")</f>
        <v/>
      </c>
      <c r="DK34" s="54" t="str">
        <f t="shared" ref="DK34:DK65" si="136">IF(AND(DI34&lt;&gt;"",CS34&lt;=MAX(CR:CR)-DN$14),1/(Standard_error^2+IF(Additional_model="Fixed effect",0,$DN$20)),"")</f>
        <v/>
      </c>
      <c r="DM34"/>
      <c r="DN34"/>
      <c r="DP34" s="73">
        <v>33</v>
      </c>
      <c r="DQ34" s="10" t="str">
        <f>IF(Trim_and_fill="On",IF(DN$21&gt;COUNT(DQ$2:DQ33),IF(COUNTIF(CR:CR,-1*(MAX(CR:CR)-DP34+1))=1,"",MAX(CR:CR)-DP34+1),""),"")</f>
        <v/>
      </c>
      <c r="DR34" s="6" t="str">
        <f t="shared" si="58"/>
        <v/>
      </c>
      <c r="DS34" s="6" t="str">
        <f t="shared" si="77"/>
        <v/>
      </c>
      <c r="DT34" s="6" t="str">
        <f t="shared" si="78"/>
        <v/>
      </c>
      <c r="DU34" s="37" t="str">
        <f>IF(DQ34&lt;&gt;"",1/(DS34^2+IF(Additional_model="Fixed effect",0,'Publication Bias Analysis'!L$32)),"")</f>
        <v/>
      </c>
      <c r="DV34" s="54" t="str">
        <f>IF(DQ34&lt;&gt;"",DR34-'Publication Bias Analysis'!I$37,"")</f>
        <v/>
      </c>
      <c r="DX34" s="73">
        <v>33</v>
      </c>
      <c r="DY34" s="6" t="e">
        <f t="shared" si="79"/>
        <v>#N/A</v>
      </c>
      <c r="DZ34" s="54" t="e">
        <f t="shared" si="80"/>
        <v>#N/A</v>
      </c>
      <c r="EB34" s="157"/>
      <c r="EC34" s="6" t="str">
        <f>IF(AND(Include_study?="Yes",Sufficient_data="Yes"),Calculations!CO:CO-AVERAGE(Calculations!CO:CO),"")</f>
        <v/>
      </c>
      <c r="ED34" s="54" t="str">
        <f>IF(AND(Include_study?="Yes",Sufficient_data="Yes"),Calculations!CP34-('Publication Bias Analysis'!P$3+Calculations!CO34*'Publication Bias Analysis'!P$4),"")</f>
        <v/>
      </c>
      <c r="EF34" s="157"/>
      <c r="EG34" s="43" t="str">
        <f t="shared" ref="EG34:EG65" si="137">IF(AND(Include_study?="Yes",Sufficient_data="Yes"),(Effect_size-(SUMPRODUCT(Weightf,Effect_size)/SUM(Weightf)))/SQRT(EH:EH),"")</f>
        <v/>
      </c>
      <c r="EH34" s="6" t="str">
        <f t="shared" ref="EH34:EH97" si="138">IF(AND(Include_study?="Yes",Sufficient_data="Yes"),Standard_error^2-1/SUM(Weightf),"")</f>
        <v/>
      </c>
      <c r="EI34" s="10" t="str">
        <f t="shared" ref="EI34:EI65" si="139">IF(AND(Include_study?="Yes",Sufficient_data="Yes"),RANK(EG:EG,EG:EG,0),"")</f>
        <v/>
      </c>
      <c r="EJ34" s="10" t="str">
        <f t="shared" ref="EJ34:EJ65" si="140">IF(AND(Include_study?="Yes",Sufficient_data="Yes"),RANK(EH:EH,EH:EH,0),"")</f>
        <v/>
      </c>
      <c r="EK34" s="10" t="str">
        <f>IF(AND(Include_study?="Yes",Sufficient_data="Yes"),COUNTIFS(EI$2:EI33,"&lt;"&amp;EI34,EJ$2:EJ33,"&lt;"&amp;EJ34)+COUNTIFS(EI$2:EI33,"&gt;"&amp;EI34,EJ$2:EJ33,"&gt;"&amp;EJ34)+COUNTIFS(EI35:EI$201,"&lt;"&amp;EI34,EJ35:EJ$201,"&lt;"&amp;EJ34)+COUNTIFS(EI35:EI$201,"&gt;"&amp;EI34,EJ35:EJ$201,"&gt;"&amp;EJ34),"")</f>
        <v/>
      </c>
      <c r="EL34" s="70" t="str">
        <f>IF(AND(Include_study?="Yes",Sufficient_data="Yes"),COUNTIFS(EI$2:EI33,"&lt;"&amp;EI34,EJ$2:EJ33,"&gt;"&amp;EJ34)+COUNTIFS(EI$2:EI33,"&gt;"&amp;EI34,EJ$2:EJ33,"&lt;"&amp;EJ34)+COUNTIFS(EI35:EI$201,"&lt;"&amp;EI34,EJ35:EJ$201,"&gt;"&amp;EJ34)+COUNTIFS(EI35:EI$201,"&gt;"&amp;EI34,EJ35:EJ$201,"&lt;"&amp;EJ34),"")</f>
        <v/>
      </c>
      <c r="EN34" s="157"/>
      <c r="ER34"/>
      <c r="ES34" s="157"/>
      <c r="ET34" s="6" t="e">
        <f t="shared" ref="ET34:ET97" si="141">IF(AND(Include_study?="Yes",Sufficient_data="Yes"),Inverse_standard_error,NA())</f>
        <v>#N/A</v>
      </c>
      <c r="EU34" s="54" t="e">
        <f t="shared" ref="EU34:EU97" si="142">IF(AND(Include_study?="Yes",Sufficient_data="Yes"),Z_score,NA())</f>
        <v>#N/A</v>
      </c>
      <c r="EY34" s="2"/>
      <c r="EZ34"/>
      <c r="FA34" s="157"/>
      <c r="FB34" s="10" t="str">
        <f>IF('Publication Bias Analysis'!AS:AS&lt;&gt;"",RANK('Publication Bias Analysis'!AS:AS,'Publication Bias Analysis'!AS:AS,1)+COUNTIF('Publication Bias Analysis'!AS$2:AS33,'Publication Bias Analysis'!AS34),"")</f>
        <v/>
      </c>
      <c r="FC34" s="6" t="str">
        <f t="shared" ref="FC34:FC51" si="143">IF(FB:FB&lt;&gt;"",(FB:FB-1/3)/(k_+1/3),"")</f>
        <v/>
      </c>
      <c r="FD34" s="43" t="e">
        <f>IF(AND(Include_study?="Yes",Sufficient_data="Yes"),'Publication Bias Analysis'!AR34,NA())</f>
        <v>#N/A</v>
      </c>
      <c r="FE34" s="43" t="e">
        <f>IF(AND(Include_study?="Yes",Sufficient_data="Yes"),'Publication Bias Analysis'!AS34,NA())</f>
        <v>#N/A</v>
      </c>
      <c r="FF34" s="6" t="str">
        <f>IF(AND(Include_study?="Yes",Sufficient_data="Yes"),Calculations!FD34-AVERAGE('Publication Bias Analysis'!AR:AR),"")</f>
        <v/>
      </c>
      <c r="FG34" s="54" t="str">
        <f>IF(AND(Include_study?="Yes",Sufficient_data="Yes"),FE:FE-('Publication Bias Analysis'!AV$30+'Publication Bias Analysis'!AV$31*FD:FD),"")</f>
        <v/>
      </c>
      <c r="FK34" s="2"/>
      <c r="FL34"/>
      <c r="FM34" s="157"/>
      <c r="FN34" s="6" t="str">
        <f t="shared" si="70"/>
        <v/>
      </c>
      <c r="FO34" s="6" t="str">
        <f t="shared" si="74"/>
        <v/>
      </c>
      <c r="FP34" s="54" t="str">
        <f t="shared" si="75"/>
        <v/>
      </c>
    </row>
    <row r="35" spans="1:172" x14ac:dyDescent="0.2">
      <c r="A35" s="163"/>
      <c r="B35" s="10" t="str">
        <f>IF(AND(Sufficient_data="Yes",Include_study?="Yes"),IF(AND(Sort_By=$E$1,Order="Ascending"),IF(Input!Study_name="",COUNTIFS(Input!Study_name,"&lt;&gt;"&amp;"",Include_study?,"Yes",Sufficient_data,"Yes")+1,IF(COUNT(E35)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5" s="10" t="str">
        <f>IF(B35&lt;&gt;"",IF(B35=0,COUNTIF(B$2:B34,0)+1,COUNTIF(B$2:B34,B35)+COUNTIF(B:B,"&lt;"&amp;B35)+1),"")</f>
        <v/>
      </c>
      <c r="D35" s="10" t="str">
        <f t="shared" si="81"/>
        <v/>
      </c>
      <c r="E35" s="6" t="str">
        <f>IF(AND(Sufficient_data="Yes",Include_study?="Yes",Input!Study_name&lt;&gt;""),Input!Study_name,"")</f>
        <v/>
      </c>
      <c r="F35" s="6" t="str">
        <f>IF(AND(Sufficient_data="Yes",Include_study?="Yes"),Input!Effect_size,"")</f>
        <v/>
      </c>
      <c r="G35" s="10" t="str">
        <f>IF(AND(Sufficient_data="Yes",Include_study?="Yes",Input!Number_of_observations&lt;&gt;""),Input!Number_of_observations,"")</f>
        <v/>
      </c>
      <c r="H35" s="6" t="str">
        <f>IF(AND(Sufficient_data="Yes",Include_study?="Yes"),Input!Standard_error,"")</f>
        <v/>
      </c>
      <c r="I35" s="6" t="str">
        <f t="shared" si="82"/>
        <v/>
      </c>
      <c r="J35" s="6" t="str">
        <f t="shared" si="83"/>
        <v/>
      </c>
      <c r="K35" s="6" t="str">
        <f t="shared" si="84"/>
        <v/>
      </c>
      <c r="L35" s="6" t="str">
        <f t="shared" si="85"/>
        <v/>
      </c>
      <c r="M35" s="120" t="str">
        <f t="shared" si="86"/>
        <v/>
      </c>
      <c r="N35" s="54" t="str">
        <f t="shared" si="87"/>
        <v/>
      </c>
      <c r="O35" s="109"/>
      <c r="P35" s="75" t="e">
        <f t="shared" si="88"/>
        <v>#N/A</v>
      </c>
      <c r="Q35" s="6" t="e">
        <f>IF(AND(Sufficient_data="Yes",Include_study?="Yes",Input!Number_of_observations&lt;&gt;""),Effect_size-CI_Lower_limit,NA())</f>
        <v>#N/A</v>
      </c>
      <c r="R35" s="54" t="e">
        <f>IF(AND(Sufficient_data="Yes",Include_study?="Yes",Input!Number_of_observations&lt;&gt;""),CI_Upper_limit-Effect_size,NA())</f>
        <v>#N/A</v>
      </c>
      <c r="W35" s="163"/>
      <c r="X35" s="16" t="str">
        <f t="shared" si="89"/>
        <v/>
      </c>
      <c r="Y35" s="6" t="str">
        <f t="shared" si="90"/>
        <v/>
      </c>
      <c r="Z35" s="6" t="str">
        <f t="shared" si="91"/>
        <v/>
      </c>
      <c r="AA35" s="6" t="str">
        <f>IF(AND(Sufficient_data="Yes",Include_study?="Yes",Subgroup&lt;&gt;""),Input!Effect_size,"")</f>
        <v/>
      </c>
      <c r="AB35" s="6" t="str">
        <f t="shared" si="92"/>
        <v/>
      </c>
      <c r="AC35" s="6" t="str">
        <f t="shared" si="93"/>
        <v/>
      </c>
      <c r="AD35" s="6" t="str">
        <f t="shared" si="94"/>
        <v/>
      </c>
      <c r="AE35" s="6" t="str">
        <f t="shared" si="95"/>
        <v/>
      </c>
      <c r="AF35" s="6" t="str">
        <f t="shared" si="96"/>
        <v/>
      </c>
      <c r="AG35" s="125" t="str">
        <f t="shared" si="16"/>
        <v/>
      </c>
      <c r="AH35" s="128" t="str">
        <f t="shared" si="97"/>
        <v/>
      </c>
      <c r="AJ35" s="75" t="e">
        <f t="shared" si="98"/>
        <v>#N/A</v>
      </c>
      <c r="AK35" s="37" t="e">
        <f t="shared" si="99"/>
        <v>#N/A</v>
      </c>
      <c r="AL35" s="54" t="e">
        <f t="shared" si="100"/>
        <v>#N/A</v>
      </c>
      <c r="AN35" s="77" t="str">
        <f t="shared" si="101"/>
        <v/>
      </c>
      <c r="AO35" s="6" t="str">
        <f>IF(AND(Sufficient_data="Yes",Include_study?="Yes",Subgroup&lt;&gt;""),IF(COUNTIFS(Input!G$2:G34,"="&amp;"Yes",Input!C$2:C34,"="&amp;"Yes",Input!H$2:H34,"="&amp;Subgroup)&gt;0,"",Subgroup),"")</f>
        <v/>
      </c>
      <c r="AP35" s="16" t="str">
        <f t="shared" si="102"/>
        <v/>
      </c>
      <c r="AQ35" s="10" t="str">
        <f t="shared" si="103"/>
        <v/>
      </c>
      <c r="AR35" s="6" t="str">
        <f t="shared" si="104"/>
        <v/>
      </c>
      <c r="AS35" s="24" t="str">
        <f t="shared" si="105"/>
        <v/>
      </c>
      <c r="AT35" s="12" t="str">
        <f t="shared" si="106"/>
        <v/>
      </c>
      <c r="AU35" s="6" t="str">
        <f t="shared" si="107"/>
        <v/>
      </c>
      <c r="AV35" s="43" t="str">
        <f t="shared" si="108"/>
        <v/>
      </c>
      <c r="AW35" s="6" t="str">
        <f t="shared" si="109"/>
        <v/>
      </c>
      <c r="AX35" s="6" t="str">
        <f t="shared" si="110"/>
        <v/>
      </c>
      <c r="AY35" s="43" t="str">
        <f t="shared" si="111"/>
        <v/>
      </c>
      <c r="AZ35" s="16" t="str">
        <f t="shared" si="112"/>
        <v/>
      </c>
      <c r="BA35" s="131" t="str">
        <f t="shared" si="113"/>
        <v/>
      </c>
      <c r="BB35" s="131" t="str">
        <f t="shared" si="114"/>
        <v/>
      </c>
      <c r="BC35" s="6" t="str">
        <f t="shared" si="115"/>
        <v/>
      </c>
      <c r="BD35" s="6" t="str">
        <f t="shared" si="116"/>
        <v/>
      </c>
      <c r="BE35" s="131" t="str">
        <f t="shared" si="117"/>
        <v/>
      </c>
      <c r="BF35" s="131" t="str">
        <f t="shared" si="118"/>
        <v/>
      </c>
      <c r="BG35" s="6" t="str">
        <f t="shared" si="119"/>
        <v/>
      </c>
      <c r="BH35" s="6" t="str">
        <f t="shared" si="120"/>
        <v/>
      </c>
      <c r="BI35" s="6" t="str">
        <f t="shared" si="121"/>
        <v/>
      </c>
      <c r="BJ35" s="6" t="e">
        <f t="shared" si="122"/>
        <v>#N/A</v>
      </c>
      <c r="BK35" s="12" t="str">
        <f t="shared" si="76"/>
        <v/>
      </c>
      <c r="BL35" s="6" t="str">
        <f t="shared" si="123"/>
        <v/>
      </c>
      <c r="BM35" s="6" t="str">
        <f t="shared" si="124"/>
        <v/>
      </c>
      <c r="BN35" s="37" t="str">
        <f t="shared" si="125"/>
        <v/>
      </c>
      <c r="BO35" s="54" t="str">
        <f t="shared" si="72"/>
        <v/>
      </c>
      <c r="BQ35" s="156" t="s">
        <v>163</v>
      </c>
      <c r="BR35" s="156"/>
      <c r="BT35" s="164"/>
      <c r="BU35" s="6" t="e">
        <f t="shared" si="45"/>
        <v>#N/A</v>
      </c>
      <c r="BV35" s="6" t="e">
        <f t="shared" si="46"/>
        <v>#N/A</v>
      </c>
      <c r="BW35" s="6" t="str">
        <f t="shared" si="126"/>
        <v/>
      </c>
      <c r="BX35" s="6" t="str">
        <f>IF(AND(Sufficient_data="Yes",Include_study?="Yes",Moderator&lt;&gt;""),'Moderator Analysis'!F:F-CG$3,"")</f>
        <v/>
      </c>
      <c r="BY35" s="54" t="str">
        <f>IF(AND(Sufficient_data="Yes",Include_study?="Yes",Moderator&lt;&gt;""),Weightf*(Effect_size-CG$5-CG$4*'Moderator Analysis'!F:F)^2,"")</f>
        <v/>
      </c>
      <c r="CA35" s="75" t="str">
        <f>IF(AND(Sufficient_data="Yes",Include_study?="Yes",Moderator&lt;&gt;""),1/('Publication Bias Analysis'!F35^2+CG$7),"")</f>
        <v/>
      </c>
      <c r="CB35" s="6" t="str">
        <f>IF(AND(Sufficient_data="Yes",Include_study?="Yes",CA35&lt;&gt;""),Effect_size-'Moderator Analysis'!J$37,"")</f>
        <v/>
      </c>
      <c r="CC35" s="6" t="str">
        <f t="shared" si="127"/>
        <v/>
      </c>
      <c r="CD35" s="54" t="str">
        <f>IF(AND(Sufficient_data="Yes",Include_study?="Yes",CA35&lt;&gt;""),CA:CA*(Effect_size-'Moderator Analysis'!J$29-'Moderator Analysis'!J$30*Moderator)^2,"")</f>
        <v/>
      </c>
      <c r="CE35" s="27"/>
      <c r="CG35" s="2"/>
      <c r="CH35"/>
      <c r="CI35" s="164"/>
      <c r="CJ35" s="166"/>
      <c r="CK35" s="6" t="str">
        <f t="shared" si="128"/>
        <v/>
      </c>
      <c r="CL35" s="37" t="str">
        <f t="shared" si="129"/>
        <v/>
      </c>
      <c r="CM35" s="37" t="str">
        <f>IF(AND(Include_study?="Yes",Sufficient_data="Yes"),1/(Standard_error^2+IF(Additional_model="Fixed effect",0,'Publication Bias Analysis'!L$32)),"")</f>
        <v/>
      </c>
      <c r="CN35" s="37" t="str">
        <f>IF(AND(Include_study?="Yes",Sufficient_data="Yes"),'Publication Bias Analysis'!E:E-'Publication Bias Analysis'!I$29,"")</f>
        <v/>
      </c>
      <c r="CO35" s="37" t="str">
        <f t="shared" si="130"/>
        <v/>
      </c>
      <c r="CP35" s="37" t="str">
        <f t="shared" si="131"/>
        <v/>
      </c>
      <c r="CQ35" s="104" t="str">
        <f t="shared" si="132"/>
        <v/>
      </c>
      <c r="CR35" s="104" t="str">
        <f>IF(AND(Include_study?="Yes",Sufficient_data="Yes"),CQ:CQ+IF(DC:DC&lt;0,-1,1)*COUNTIF(CQ$2:CQ34,CQ:CQ),"")</f>
        <v/>
      </c>
      <c r="CS35" s="104" t="str">
        <f>IF(AND(Include_study?="Yes",Sufficient_data="Yes"),RANK(DG:DG,DG:DG,1)*IF(DF:DF&lt;0,-1,1)+IF(DF:DF&lt;0,-1,1)*COUNTIF(CQ$2:CQ34,CQ:CQ),"")</f>
        <v/>
      </c>
      <c r="CT35" s="104" t="str">
        <f>IF(AND(Include_study?="Yes",Sufficient_data="Yes"),RANK(DJ:DJ,DJ:DJ,1)*IF(DI:DI&lt;0,-1,1)+IF(DI:DI&lt;0,-1,1)*COUNTIF(CQ$2:CQ34,CQ:CQ),"")</f>
        <v/>
      </c>
      <c r="CU35" s="6" t="e">
        <f>IF(AND(Include_study?="Yes",Sufficient_data="Yes"),'Publication Bias Analysis'!E:E,NA())</f>
        <v>#N/A</v>
      </c>
      <c r="CV35" s="54" t="e">
        <f>IF(AND(Include_study?="Yes",Sufficient_data="Yes"),'Publication Bias Analysis'!F:F,NA())</f>
        <v>#N/A</v>
      </c>
      <c r="CZ35" s="2"/>
      <c r="DA35"/>
      <c r="DB35" s="157"/>
      <c r="DC3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5" s="6" t="str">
        <f t="shared" si="133"/>
        <v/>
      </c>
      <c r="DE35" s="54" t="str">
        <f>IF(AND(Include_study?="Yes",Sufficient_data="Yes"),1/('Publication Bias Analysis'!F:F^2+IF(Additional_model="Fixed effect",0,$DN$6)),"")</f>
        <v/>
      </c>
      <c r="DF35" s="6" t="str">
        <f>IF(AND(Include_study?="Yes",Sufficient_data="Yes"),IF('Publication Bias Analysis'!L$38="Left",'Publication Bias Analysis'!E:E-DN$3,DN$3-'Publication Bias Analysis'!E:E),"")</f>
        <v/>
      </c>
      <c r="DG35" s="6" t="str">
        <f t="shared" si="134"/>
        <v/>
      </c>
      <c r="DH35" s="54" t="str">
        <f>IF(AND(DF35&lt;&gt;"",CR35&lt;=MAX(CR:CR)-DN$7),1/('Publication Bias Analysis'!F:F^2+IF(Additional_model="Fixed effect",0,$DN$13)),"")</f>
        <v/>
      </c>
      <c r="DI35" s="6" t="str">
        <f>IF(AND(Include_study?="Yes",Sufficient_data="Yes"),IF('Publication Bias Analysis'!L$38="Left",'Publication Bias Analysis'!E:E-DN$10,DN$10-'Publication Bias Analysis'!E:E),"")</f>
        <v/>
      </c>
      <c r="DJ35" s="6" t="str">
        <f t="shared" si="135"/>
        <v/>
      </c>
      <c r="DK35" s="54" t="str">
        <f t="shared" si="136"/>
        <v/>
      </c>
      <c r="DM35"/>
      <c r="DN35"/>
      <c r="DP35" s="73">
        <v>34</v>
      </c>
      <c r="DQ35" s="10" t="str">
        <f>IF(Trim_and_fill="On",IF(DN$21&gt;COUNT(DQ$2:DQ34),IF(COUNTIF(CR:CR,-1*(MAX(CR:CR)-DP35+1))=1,"",MAX(CR:CR)-DP35+1),""),"")</f>
        <v/>
      </c>
      <c r="DR35" s="6" t="str">
        <f t="shared" si="58"/>
        <v/>
      </c>
      <c r="DS35" s="6" t="str">
        <f t="shared" si="77"/>
        <v/>
      </c>
      <c r="DT35" s="6" t="str">
        <f t="shared" si="78"/>
        <v/>
      </c>
      <c r="DU35" s="37" t="str">
        <f>IF(DQ35&lt;&gt;"",1/(DS35^2+IF(Additional_model="Fixed effect",0,'Publication Bias Analysis'!L$32)),"")</f>
        <v/>
      </c>
      <c r="DV35" s="54" t="str">
        <f>IF(DQ35&lt;&gt;"",DR35-'Publication Bias Analysis'!I$37,"")</f>
        <v/>
      </c>
      <c r="DX35" s="73">
        <v>34</v>
      </c>
      <c r="DY35" s="6" t="e">
        <f t="shared" si="79"/>
        <v>#N/A</v>
      </c>
      <c r="DZ35" s="54" t="e">
        <f t="shared" si="80"/>
        <v>#N/A</v>
      </c>
      <c r="EB35" s="157"/>
      <c r="EC35" s="6" t="str">
        <f>IF(AND(Include_study?="Yes",Sufficient_data="Yes"),Calculations!CO:CO-AVERAGE(Calculations!CO:CO),"")</f>
        <v/>
      </c>
      <c r="ED35" s="54" t="str">
        <f>IF(AND(Include_study?="Yes",Sufficient_data="Yes"),Calculations!CP35-('Publication Bias Analysis'!P$3+Calculations!CO35*'Publication Bias Analysis'!P$4),"")</f>
        <v/>
      </c>
      <c r="EF35" s="157"/>
      <c r="EG35" s="43" t="str">
        <f t="shared" si="137"/>
        <v/>
      </c>
      <c r="EH35" s="6" t="str">
        <f t="shared" si="138"/>
        <v/>
      </c>
      <c r="EI35" s="10" t="str">
        <f t="shared" si="139"/>
        <v/>
      </c>
      <c r="EJ35" s="10" t="str">
        <f t="shared" si="140"/>
        <v/>
      </c>
      <c r="EK35" s="10" t="str">
        <f>IF(AND(Include_study?="Yes",Sufficient_data="Yes"),COUNTIFS(EI$2:EI34,"&lt;"&amp;EI35,EJ$2:EJ34,"&lt;"&amp;EJ35)+COUNTIFS(EI$2:EI34,"&gt;"&amp;EI35,EJ$2:EJ34,"&gt;"&amp;EJ35)+COUNTIFS(EI36:EI$201,"&lt;"&amp;EI35,EJ36:EJ$201,"&lt;"&amp;EJ35)+COUNTIFS(EI36:EI$201,"&gt;"&amp;EI35,EJ36:EJ$201,"&gt;"&amp;EJ35),"")</f>
        <v/>
      </c>
      <c r="EL35" s="70" t="str">
        <f>IF(AND(Include_study?="Yes",Sufficient_data="Yes"),COUNTIFS(EI$2:EI34,"&lt;"&amp;EI35,EJ$2:EJ34,"&gt;"&amp;EJ35)+COUNTIFS(EI$2:EI34,"&gt;"&amp;EI35,EJ$2:EJ34,"&lt;"&amp;EJ35)+COUNTIFS(EI36:EI$201,"&lt;"&amp;EI35,EJ36:EJ$201,"&gt;"&amp;EJ35)+COUNTIFS(EI36:EI$201,"&gt;"&amp;EI35,EJ36:EJ$201,"&lt;"&amp;EJ35),"")</f>
        <v/>
      </c>
      <c r="EN35" s="157"/>
      <c r="ER35"/>
      <c r="ES35" s="157"/>
      <c r="ET35" s="6" t="e">
        <f t="shared" si="141"/>
        <v>#N/A</v>
      </c>
      <c r="EU35" s="54" t="e">
        <f t="shared" si="142"/>
        <v>#N/A</v>
      </c>
      <c r="EY35" s="2"/>
      <c r="EZ35"/>
      <c r="FA35" s="157"/>
      <c r="FB35" s="10" t="str">
        <f>IF('Publication Bias Analysis'!AS:AS&lt;&gt;"",RANK('Publication Bias Analysis'!AS:AS,'Publication Bias Analysis'!AS:AS,1)+COUNTIF('Publication Bias Analysis'!AS$2:AS34,'Publication Bias Analysis'!AS35),"")</f>
        <v/>
      </c>
      <c r="FC35" s="6" t="str">
        <f t="shared" si="143"/>
        <v/>
      </c>
      <c r="FD35" s="43" t="e">
        <f>IF(AND(Include_study?="Yes",Sufficient_data="Yes"),'Publication Bias Analysis'!AR35,NA())</f>
        <v>#N/A</v>
      </c>
      <c r="FE35" s="43" t="e">
        <f>IF(AND(Include_study?="Yes",Sufficient_data="Yes"),'Publication Bias Analysis'!AS35,NA())</f>
        <v>#N/A</v>
      </c>
      <c r="FF35" s="6" t="str">
        <f>IF(AND(Include_study?="Yes",Sufficient_data="Yes"),Calculations!FD35-AVERAGE('Publication Bias Analysis'!AR:AR),"")</f>
        <v/>
      </c>
      <c r="FG35" s="54" t="str">
        <f>IF(AND(Include_study?="Yes",Sufficient_data="Yes"),FE:FE-('Publication Bias Analysis'!AV$30+'Publication Bias Analysis'!AV$31*FD:FD),"")</f>
        <v/>
      </c>
      <c r="FK35" s="2"/>
      <c r="FL35"/>
      <c r="FM35" s="157"/>
      <c r="FN35" s="6" t="str">
        <f t="shared" si="70"/>
        <v/>
      </c>
      <c r="FO35" s="6" t="str">
        <f t="shared" si="74"/>
        <v/>
      </c>
      <c r="FP35" s="54" t="str">
        <f t="shared" si="75"/>
        <v/>
      </c>
    </row>
    <row r="36" spans="1:172" x14ac:dyDescent="0.2">
      <c r="A36" s="163"/>
      <c r="B36" s="10" t="str">
        <f>IF(AND(Sufficient_data="Yes",Include_study?="Yes"),IF(AND(Sort_By=$E$1,Order="Ascending"),IF(Input!Study_name="",COUNTIFS(Input!Study_name,"&lt;&gt;"&amp;"",Include_study?,"Yes",Sufficient_data,"Yes")+1,IF(COUNT(E36)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6" s="10" t="str">
        <f>IF(B36&lt;&gt;"",IF(B36=0,COUNTIF(B$2:B35,0)+1,COUNTIF(B$2:B35,B36)+COUNTIF(B:B,"&lt;"&amp;B36)+1),"")</f>
        <v/>
      </c>
      <c r="D36" s="10" t="str">
        <f t="shared" si="81"/>
        <v/>
      </c>
      <c r="E36" s="6" t="str">
        <f>IF(AND(Sufficient_data="Yes",Include_study?="Yes",Input!Study_name&lt;&gt;""),Input!Study_name,"")</f>
        <v/>
      </c>
      <c r="F36" s="6" t="str">
        <f>IF(AND(Sufficient_data="Yes",Include_study?="Yes"),Input!Effect_size,"")</f>
        <v/>
      </c>
      <c r="G36" s="10" t="str">
        <f>IF(AND(Sufficient_data="Yes",Include_study?="Yes",Input!Number_of_observations&lt;&gt;""),Input!Number_of_observations,"")</f>
        <v/>
      </c>
      <c r="H36" s="6" t="str">
        <f>IF(AND(Sufficient_data="Yes",Include_study?="Yes"),Input!Standard_error,"")</f>
        <v/>
      </c>
      <c r="I36" s="6" t="str">
        <f t="shared" si="82"/>
        <v/>
      </c>
      <c r="J36" s="6" t="str">
        <f t="shared" si="83"/>
        <v/>
      </c>
      <c r="K36" s="6" t="str">
        <f t="shared" si="84"/>
        <v/>
      </c>
      <c r="L36" s="6" t="str">
        <f t="shared" si="85"/>
        <v/>
      </c>
      <c r="M36" s="120" t="str">
        <f t="shared" si="86"/>
        <v/>
      </c>
      <c r="N36" s="54" t="str">
        <f t="shared" si="87"/>
        <v/>
      </c>
      <c r="O36" s="109"/>
      <c r="P36" s="75" t="e">
        <f t="shared" si="88"/>
        <v>#N/A</v>
      </c>
      <c r="Q36" s="6" t="e">
        <f>IF(AND(Sufficient_data="Yes",Include_study?="Yes",Input!Number_of_observations&lt;&gt;""),Effect_size-CI_Lower_limit,NA())</f>
        <v>#N/A</v>
      </c>
      <c r="R36" s="54" t="e">
        <f>IF(AND(Sufficient_data="Yes",Include_study?="Yes",Input!Number_of_observations&lt;&gt;""),CI_Upper_limit-Effect_size,NA())</f>
        <v>#N/A</v>
      </c>
      <c r="W36" s="163"/>
      <c r="X36" s="16" t="str">
        <f t="shared" si="89"/>
        <v/>
      </c>
      <c r="Y36" s="6" t="str">
        <f t="shared" si="90"/>
        <v/>
      </c>
      <c r="Z36" s="6" t="str">
        <f t="shared" si="91"/>
        <v/>
      </c>
      <c r="AA36" s="6" t="str">
        <f>IF(AND(Sufficient_data="Yes",Include_study?="Yes",Subgroup&lt;&gt;""),Input!Effect_size,"")</f>
        <v/>
      </c>
      <c r="AB36" s="6" t="str">
        <f t="shared" si="92"/>
        <v/>
      </c>
      <c r="AC36" s="6" t="str">
        <f t="shared" si="93"/>
        <v/>
      </c>
      <c r="AD36" s="6" t="str">
        <f t="shared" si="94"/>
        <v/>
      </c>
      <c r="AE36" s="6" t="str">
        <f t="shared" si="95"/>
        <v/>
      </c>
      <c r="AF36" s="6" t="str">
        <f t="shared" si="96"/>
        <v/>
      </c>
      <c r="AG36" s="125" t="str">
        <f t="shared" si="16"/>
        <v/>
      </c>
      <c r="AH36" s="128" t="str">
        <f t="shared" si="97"/>
        <v/>
      </c>
      <c r="AJ36" s="75" t="e">
        <f t="shared" si="98"/>
        <v>#N/A</v>
      </c>
      <c r="AK36" s="37" t="e">
        <f t="shared" si="99"/>
        <v>#N/A</v>
      </c>
      <c r="AL36" s="54" t="e">
        <f t="shared" si="100"/>
        <v>#N/A</v>
      </c>
      <c r="AN36" s="77" t="str">
        <f t="shared" si="101"/>
        <v/>
      </c>
      <c r="AO36" s="6" t="str">
        <f>IF(AND(Sufficient_data="Yes",Include_study?="Yes",Subgroup&lt;&gt;""),IF(COUNTIFS(Input!G$2:G35,"="&amp;"Yes",Input!C$2:C35,"="&amp;"Yes",Input!H$2:H35,"="&amp;Subgroup)&gt;0,"",Subgroup),"")</f>
        <v/>
      </c>
      <c r="AP36" s="16" t="str">
        <f t="shared" si="102"/>
        <v/>
      </c>
      <c r="AQ36" s="10" t="str">
        <f t="shared" si="103"/>
        <v/>
      </c>
      <c r="AR36" s="6" t="str">
        <f t="shared" si="104"/>
        <v/>
      </c>
      <c r="AS36" s="24" t="str">
        <f t="shared" si="105"/>
        <v/>
      </c>
      <c r="AT36" s="12" t="str">
        <f t="shared" si="106"/>
        <v/>
      </c>
      <c r="AU36" s="6" t="str">
        <f t="shared" si="107"/>
        <v/>
      </c>
      <c r="AV36" s="43" t="str">
        <f t="shared" si="108"/>
        <v/>
      </c>
      <c r="AW36" s="6" t="str">
        <f t="shared" si="109"/>
        <v/>
      </c>
      <c r="AX36" s="6" t="str">
        <f t="shared" si="110"/>
        <v/>
      </c>
      <c r="AY36" s="43" t="str">
        <f t="shared" si="111"/>
        <v/>
      </c>
      <c r="AZ36" s="16" t="str">
        <f t="shared" si="112"/>
        <v/>
      </c>
      <c r="BA36" s="131" t="str">
        <f t="shared" si="113"/>
        <v/>
      </c>
      <c r="BB36" s="131" t="str">
        <f t="shared" si="114"/>
        <v/>
      </c>
      <c r="BC36" s="6" t="str">
        <f t="shared" si="115"/>
        <v/>
      </c>
      <c r="BD36" s="6" t="str">
        <f t="shared" si="116"/>
        <v/>
      </c>
      <c r="BE36" s="131" t="str">
        <f t="shared" si="117"/>
        <v/>
      </c>
      <c r="BF36" s="131" t="str">
        <f t="shared" si="118"/>
        <v/>
      </c>
      <c r="BG36" s="6" t="str">
        <f t="shared" si="119"/>
        <v/>
      </c>
      <c r="BH36" s="6" t="str">
        <f t="shared" si="120"/>
        <v/>
      </c>
      <c r="BI36" s="6" t="str">
        <f t="shared" si="121"/>
        <v/>
      </c>
      <c r="BJ36" s="6" t="e">
        <f t="shared" si="122"/>
        <v>#N/A</v>
      </c>
      <c r="BK36" s="12" t="str">
        <f t="shared" si="76"/>
        <v/>
      </c>
      <c r="BL36" s="6" t="str">
        <f t="shared" si="123"/>
        <v/>
      </c>
      <c r="BM36" s="6" t="str">
        <f t="shared" si="124"/>
        <v/>
      </c>
      <c r="BN36" s="37" t="str">
        <f t="shared" si="125"/>
        <v/>
      </c>
      <c r="BO36" s="54" t="str">
        <f t="shared" si="72"/>
        <v/>
      </c>
      <c r="BQ36" s="156" t="s">
        <v>164</v>
      </c>
      <c r="BR36" s="156"/>
      <c r="BT36" s="164"/>
      <c r="BU36" s="6" t="e">
        <f t="shared" si="45"/>
        <v>#N/A</v>
      </c>
      <c r="BV36" s="6" t="e">
        <f t="shared" si="46"/>
        <v>#N/A</v>
      </c>
      <c r="BW36" s="6" t="str">
        <f t="shared" si="126"/>
        <v/>
      </c>
      <c r="BX36" s="6" t="str">
        <f>IF(AND(Sufficient_data="Yes",Include_study?="Yes",Moderator&lt;&gt;""),'Moderator Analysis'!F:F-CG$3,"")</f>
        <v/>
      </c>
      <c r="BY36" s="54" t="str">
        <f>IF(AND(Sufficient_data="Yes",Include_study?="Yes",Moderator&lt;&gt;""),Weightf*(Effect_size-CG$5-CG$4*'Moderator Analysis'!F:F)^2,"")</f>
        <v/>
      </c>
      <c r="CA36" s="75" t="str">
        <f>IF(AND(Sufficient_data="Yes",Include_study?="Yes",Moderator&lt;&gt;""),1/('Publication Bias Analysis'!F36^2+CG$7),"")</f>
        <v/>
      </c>
      <c r="CB36" s="6" t="str">
        <f>IF(AND(Sufficient_data="Yes",Include_study?="Yes",CA36&lt;&gt;""),Effect_size-'Moderator Analysis'!J$37,"")</f>
        <v/>
      </c>
      <c r="CC36" s="6" t="str">
        <f t="shared" si="127"/>
        <v/>
      </c>
      <c r="CD36" s="54" t="str">
        <f>IF(AND(Sufficient_data="Yes",Include_study?="Yes",CA36&lt;&gt;""),CA:CA*(Effect_size-'Moderator Analysis'!J$29-'Moderator Analysis'!J$30*Moderator)^2,"")</f>
        <v/>
      </c>
      <c r="CE36" s="27"/>
      <c r="CG36" s="2"/>
      <c r="CH36"/>
      <c r="CI36" s="164"/>
      <c r="CJ36" s="166"/>
      <c r="CK36" s="6" t="str">
        <f t="shared" si="128"/>
        <v/>
      </c>
      <c r="CL36" s="37" t="str">
        <f t="shared" si="129"/>
        <v/>
      </c>
      <c r="CM36" s="37" t="str">
        <f>IF(AND(Include_study?="Yes",Sufficient_data="Yes"),1/(Standard_error^2+IF(Additional_model="Fixed effect",0,'Publication Bias Analysis'!L$32)),"")</f>
        <v/>
      </c>
      <c r="CN36" s="37" t="str">
        <f>IF(AND(Include_study?="Yes",Sufficient_data="Yes"),'Publication Bias Analysis'!E:E-'Publication Bias Analysis'!I$29,"")</f>
        <v/>
      </c>
      <c r="CO36" s="37" t="str">
        <f t="shared" si="130"/>
        <v/>
      </c>
      <c r="CP36" s="37" t="str">
        <f t="shared" si="131"/>
        <v/>
      </c>
      <c r="CQ36" s="104" t="str">
        <f t="shared" si="132"/>
        <v/>
      </c>
      <c r="CR36" s="104" t="str">
        <f>IF(AND(Include_study?="Yes",Sufficient_data="Yes"),CQ:CQ+IF(DC:DC&lt;0,-1,1)*COUNTIF(CQ$2:CQ35,CQ:CQ),"")</f>
        <v/>
      </c>
      <c r="CS36" s="104" t="str">
        <f>IF(AND(Include_study?="Yes",Sufficient_data="Yes"),RANK(DG:DG,DG:DG,1)*IF(DF:DF&lt;0,-1,1)+IF(DF:DF&lt;0,-1,1)*COUNTIF(CQ$2:CQ35,CQ:CQ),"")</f>
        <v/>
      </c>
      <c r="CT36" s="104" t="str">
        <f>IF(AND(Include_study?="Yes",Sufficient_data="Yes"),RANK(DJ:DJ,DJ:DJ,1)*IF(DI:DI&lt;0,-1,1)+IF(DI:DI&lt;0,-1,1)*COUNTIF(CQ$2:CQ35,CQ:CQ),"")</f>
        <v/>
      </c>
      <c r="CU36" s="6" t="e">
        <f>IF(AND(Include_study?="Yes",Sufficient_data="Yes"),'Publication Bias Analysis'!E:E,NA())</f>
        <v>#N/A</v>
      </c>
      <c r="CV36" s="54" t="e">
        <f>IF(AND(Include_study?="Yes",Sufficient_data="Yes"),'Publication Bias Analysis'!F:F,NA())</f>
        <v>#N/A</v>
      </c>
      <c r="CZ36" s="2"/>
      <c r="DA36"/>
      <c r="DB36" s="157"/>
      <c r="DC3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6" s="6" t="str">
        <f t="shared" si="133"/>
        <v/>
      </c>
      <c r="DE36" s="54" t="str">
        <f>IF(AND(Include_study?="Yes",Sufficient_data="Yes"),1/('Publication Bias Analysis'!F:F^2+IF(Additional_model="Fixed effect",0,$DN$6)),"")</f>
        <v/>
      </c>
      <c r="DF36" s="6" t="str">
        <f>IF(AND(Include_study?="Yes",Sufficient_data="Yes"),IF('Publication Bias Analysis'!L$38="Left",'Publication Bias Analysis'!E:E-DN$3,DN$3-'Publication Bias Analysis'!E:E),"")</f>
        <v/>
      </c>
      <c r="DG36" s="6" t="str">
        <f t="shared" si="134"/>
        <v/>
      </c>
      <c r="DH36" s="54" t="str">
        <f>IF(AND(DF36&lt;&gt;"",CR36&lt;=MAX(CR:CR)-DN$7),1/('Publication Bias Analysis'!F:F^2+IF(Additional_model="Fixed effect",0,$DN$13)),"")</f>
        <v/>
      </c>
      <c r="DI36" s="6" t="str">
        <f>IF(AND(Include_study?="Yes",Sufficient_data="Yes"),IF('Publication Bias Analysis'!L$38="Left",'Publication Bias Analysis'!E:E-DN$10,DN$10-'Publication Bias Analysis'!E:E),"")</f>
        <v/>
      </c>
      <c r="DJ36" s="6" t="str">
        <f t="shared" si="135"/>
        <v/>
      </c>
      <c r="DK36" s="54" t="str">
        <f t="shared" si="136"/>
        <v/>
      </c>
      <c r="DM36"/>
      <c r="DN36"/>
      <c r="DP36" s="73">
        <v>35</v>
      </c>
      <c r="DQ36" s="10" t="str">
        <f>IF(Trim_and_fill="On",IF(DN$21&gt;COUNT(DQ$2:DQ35),IF(COUNTIF(CR:CR,-1*(MAX(CR:CR)-DP36+1))=1,"",MAX(CR:CR)-DP36+1),""),"")</f>
        <v/>
      </c>
      <c r="DR36" s="6" t="str">
        <f t="shared" si="58"/>
        <v/>
      </c>
      <c r="DS36" s="6" t="str">
        <f t="shared" si="77"/>
        <v/>
      </c>
      <c r="DT36" s="6" t="str">
        <f t="shared" si="78"/>
        <v/>
      </c>
      <c r="DU36" s="37" t="str">
        <f>IF(DQ36&lt;&gt;"",1/(DS36^2+IF(Additional_model="Fixed effect",0,'Publication Bias Analysis'!L$32)),"")</f>
        <v/>
      </c>
      <c r="DV36" s="54" t="str">
        <f>IF(DQ36&lt;&gt;"",DR36-'Publication Bias Analysis'!I$37,"")</f>
        <v/>
      </c>
      <c r="DX36" s="73">
        <v>35</v>
      </c>
      <c r="DY36" s="6" t="e">
        <f t="shared" si="79"/>
        <v>#N/A</v>
      </c>
      <c r="DZ36" s="54" t="e">
        <f t="shared" si="80"/>
        <v>#N/A</v>
      </c>
      <c r="EB36" s="157"/>
      <c r="EC36" s="6" t="str">
        <f>IF(AND(Include_study?="Yes",Sufficient_data="Yes"),Calculations!CO:CO-AVERAGE(Calculations!CO:CO),"")</f>
        <v/>
      </c>
      <c r="ED36" s="54" t="str">
        <f>IF(AND(Include_study?="Yes",Sufficient_data="Yes"),Calculations!CP36-('Publication Bias Analysis'!P$3+Calculations!CO36*'Publication Bias Analysis'!P$4),"")</f>
        <v/>
      </c>
      <c r="EF36" s="157"/>
      <c r="EG36" s="43" t="str">
        <f t="shared" si="137"/>
        <v/>
      </c>
      <c r="EH36" s="6" t="str">
        <f t="shared" si="138"/>
        <v/>
      </c>
      <c r="EI36" s="10" t="str">
        <f t="shared" si="139"/>
        <v/>
      </c>
      <c r="EJ36" s="10" t="str">
        <f t="shared" si="140"/>
        <v/>
      </c>
      <c r="EK36" s="10" t="str">
        <f>IF(AND(Include_study?="Yes",Sufficient_data="Yes"),COUNTIFS(EI$2:EI35,"&lt;"&amp;EI36,EJ$2:EJ35,"&lt;"&amp;EJ36)+COUNTIFS(EI$2:EI35,"&gt;"&amp;EI36,EJ$2:EJ35,"&gt;"&amp;EJ36)+COUNTIFS(EI37:EI$201,"&lt;"&amp;EI36,EJ37:EJ$201,"&lt;"&amp;EJ36)+COUNTIFS(EI37:EI$201,"&gt;"&amp;EI36,EJ37:EJ$201,"&gt;"&amp;EJ36),"")</f>
        <v/>
      </c>
      <c r="EL36" s="70" t="str">
        <f>IF(AND(Include_study?="Yes",Sufficient_data="Yes"),COUNTIFS(EI$2:EI35,"&lt;"&amp;EI36,EJ$2:EJ35,"&gt;"&amp;EJ36)+COUNTIFS(EI$2:EI35,"&gt;"&amp;EI36,EJ$2:EJ35,"&lt;"&amp;EJ36)+COUNTIFS(EI37:EI$201,"&lt;"&amp;EI36,EJ37:EJ$201,"&gt;"&amp;EJ36)+COUNTIFS(EI37:EI$201,"&gt;"&amp;EI36,EJ37:EJ$201,"&lt;"&amp;EJ36),"")</f>
        <v/>
      </c>
      <c r="EN36" s="157"/>
      <c r="ER36"/>
      <c r="ES36" s="157"/>
      <c r="ET36" s="6" t="e">
        <f t="shared" si="141"/>
        <v>#N/A</v>
      </c>
      <c r="EU36" s="54" t="e">
        <f t="shared" si="142"/>
        <v>#N/A</v>
      </c>
      <c r="EY36" s="2"/>
      <c r="EZ36"/>
      <c r="FA36" s="157"/>
      <c r="FB36" s="10" t="str">
        <f>IF('Publication Bias Analysis'!AS:AS&lt;&gt;"",RANK('Publication Bias Analysis'!AS:AS,'Publication Bias Analysis'!AS:AS,1)+COUNTIF('Publication Bias Analysis'!AS$2:AS35,'Publication Bias Analysis'!AS36),"")</f>
        <v/>
      </c>
      <c r="FC36" s="6" t="str">
        <f t="shared" si="143"/>
        <v/>
      </c>
      <c r="FD36" s="43" t="e">
        <f>IF(AND(Include_study?="Yes",Sufficient_data="Yes"),'Publication Bias Analysis'!AR36,NA())</f>
        <v>#N/A</v>
      </c>
      <c r="FE36" s="43" t="e">
        <f>IF(AND(Include_study?="Yes",Sufficient_data="Yes"),'Publication Bias Analysis'!AS36,NA())</f>
        <v>#N/A</v>
      </c>
      <c r="FF36" s="6" t="str">
        <f>IF(AND(Include_study?="Yes",Sufficient_data="Yes"),Calculations!FD36-AVERAGE('Publication Bias Analysis'!AR:AR),"")</f>
        <v/>
      </c>
      <c r="FG36" s="54" t="str">
        <f>IF(AND(Include_study?="Yes",Sufficient_data="Yes"),FE:FE-('Publication Bias Analysis'!AV$30+'Publication Bias Analysis'!AV$31*FD:FD),"")</f>
        <v/>
      </c>
      <c r="FK36" s="2"/>
      <c r="FL36"/>
      <c r="FM36" s="157"/>
      <c r="FN36" s="6" t="str">
        <f t="shared" si="70"/>
        <v/>
      </c>
      <c r="FO36" s="6" t="str">
        <f t="shared" si="74"/>
        <v/>
      </c>
      <c r="FP36" s="54" t="str">
        <f t="shared" si="75"/>
        <v/>
      </c>
    </row>
    <row r="37" spans="1:172" x14ac:dyDescent="0.2">
      <c r="A37" s="163"/>
      <c r="B37" s="10" t="str">
        <f>IF(AND(Sufficient_data="Yes",Include_study?="Yes"),IF(AND(Sort_By=$E$1,Order="Ascending"),IF(Input!Study_name="",COUNTIFS(Input!Study_name,"&lt;&gt;"&amp;"",Include_study?,"Yes",Sufficient_data,"Yes")+1,IF(COUNT(E37)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7" s="10" t="str">
        <f>IF(B37&lt;&gt;"",IF(B37=0,COUNTIF(B$2:B36,0)+1,COUNTIF(B$2:B36,B37)+COUNTIF(B:B,"&lt;"&amp;B37)+1),"")</f>
        <v/>
      </c>
      <c r="D37" s="10" t="str">
        <f t="shared" si="81"/>
        <v/>
      </c>
      <c r="E37" s="6" t="str">
        <f>IF(AND(Sufficient_data="Yes",Include_study?="Yes",Input!Study_name&lt;&gt;""),Input!Study_name,"")</f>
        <v/>
      </c>
      <c r="F37" s="6" t="str">
        <f>IF(AND(Sufficient_data="Yes",Include_study?="Yes"),Input!Effect_size,"")</f>
        <v/>
      </c>
      <c r="G37" s="10" t="str">
        <f>IF(AND(Sufficient_data="Yes",Include_study?="Yes",Input!Number_of_observations&lt;&gt;""),Input!Number_of_observations,"")</f>
        <v/>
      </c>
      <c r="H37" s="6" t="str">
        <f>IF(AND(Sufficient_data="Yes",Include_study?="Yes"),Input!Standard_error,"")</f>
        <v/>
      </c>
      <c r="I37" s="6" t="str">
        <f t="shared" si="82"/>
        <v/>
      </c>
      <c r="J37" s="6" t="str">
        <f t="shared" si="83"/>
        <v/>
      </c>
      <c r="K37" s="6" t="str">
        <f t="shared" si="84"/>
        <v/>
      </c>
      <c r="L37" s="6" t="str">
        <f t="shared" si="85"/>
        <v/>
      </c>
      <c r="M37" s="120" t="str">
        <f t="shared" si="86"/>
        <v/>
      </c>
      <c r="N37" s="54" t="str">
        <f t="shared" si="87"/>
        <v/>
      </c>
      <c r="O37" s="109"/>
      <c r="P37" s="75" t="e">
        <f t="shared" si="88"/>
        <v>#N/A</v>
      </c>
      <c r="Q37" s="6" t="e">
        <f>IF(AND(Sufficient_data="Yes",Include_study?="Yes",Input!Number_of_observations&lt;&gt;""),Effect_size-CI_Lower_limit,NA())</f>
        <v>#N/A</v>
      </c>
      <c r="R37" s="54" t="e">
        <f>IF(AND(Sufficient_data="Yes",Include_study?="Yes",Input!Number_of_observations&lt;&gt;""),CI_Upper_limit-Effect_size,NA())</f>
        <v>#N/A</v>
      </c>
      <c r="W37" s="163"/>
      <c r="X37" s="16" t="str">
        <f t="shared" si="89"/>
        <v/>
      </c>
      <c r="Y37" s="6" t="str">
        <f t="shared" si="90"/>
        <v/>
      </c>
      <c r="Z37" s="6" t="str">
        <f t="shared" si="91"/>
        <v/>
      </c>
      <c r="AA37" s="6" t="str">
        <f>IF(AND(Sufficient_data="Yes",Include_study?="Yes",Subgroup&lt;&gt;""),Input!Effect_size,"")</f>
        <v/>
      </c>
      <c r="AB37" s="6" t="str">
        <f t="shared" si="92"/>
        <v/>
      </c>
      <c r="AC37" s="6" t="str">
        <f t="shared" si="93"/>
        <v/>
      </c>
      <c r="AD37" s="6" t="str">
        <f t="shared" si="94"/>
        <v/>
      </c>
      <c r="AE37" s="6" t="str">
        <f t="shared" si="95"/>
        <v/>
      </c>
      <c r="AF37" s="6" t="str">
        <f t="shared" si="96"/>
        <v/>
      </c>
      <c r="AG37" s="125" t="str">
        <f t="shared" si="16"/>
        <v/>
      </c>
      <c r="AH37" s="128" t="str">
        <f t="shared" si="97"/>
        <v/>
      </c>
      <c r="AJ37" s="75" t="e">
        <f t="shared" si="98"/>
        <v>#N/A</v>
      </c>
      <c r="AK37" s="37" t="e">
        <f t="shared" si="99"/>
        <v>#N/A</v>
      </c>
      <c r="AL37" s="54" t="e">
        <f t="shared" si="100"/>
        <v>#N/A</v>
      </c>
      <c r="AN37" s="77" t="str">
        <f t="shared" si="101"/>
        <v/>
      </c>
      <c r="AO37" s="6" t="str">
        <f>IF(AND(Sufficient_data="Yes",Include_study?="Yes",Subgroup&lt;&gt;""),IF(COUNTIFS(Input!G$2:G36,"="&amp;"Yes",Input!C$2:C36,"="&amp;"Yes",Input!H$2:H36,"="&amp;Subgroup)&gt;0,"",Subgroup),"")</f>
        <v/>
      </c>
      <c r="AP37" s="16" t="str">
        <f t="shared" si="102"/>
        <v/>
      </c>
      <c r="AQ37" s="10" t="str">
        <f t="shared" si="103"/>
        <v/>
      </c>
      <c r="AR37" s="6" t="str">
        <f t="shared" si="104"/>
        <v/>
      </c>
      <c r="AS37" s="24" t="str">
        <f t="shared" si="105"/>
        <v/>
      </c>
      <c r="AT37" s="12" t="str">
        <f t="shared" si="106"/>
        <v/>
      </c>
      <c r="AU37" s="6" t="str">
        <f t="shared" si="107"/>
        <v/>
      </c>
      <c r="AV37" s="43" t="str">
        <f t="shared" si="108"/>
        <v/>
      </c>
      <c r="AW37" s="6" t="str">
        <f t="shared" si="109"/>
        <v/>
      </c>
      <c r="AX37" s="6" t="str">
        <f t="shared" si="110"/>
        <v/>
      </c>
      <c r="AY37" s="43" t="str">
        <f t="shared" si="111"/>
        <v/>
      </c>
      <c r="AZ37" s="16" t="str">
        <f t="shared" si="112"/>
        <v/>
      </c>
      <c r="BA37" s="131" t="str">
        <f t="shared" si="113"/>
        <v/>
      </c>
      <c r="BB37" s="131" t="str">
        <f t="shared" si="114"/>
        <v/>
      </c>
      <c r="BC37" s="6" t="str">
        <f t="shared" si="115"/>
        <v/>
      </c>
      <c r="BD37" s="6" t="str">
        <f t="shared" si="116"/>
        <v/>
      </c>
      <c r="BE37" s="131" t="str">
        <f t="shared" si="117"/>
        <v/>
      </c>
      <c r="BF37" s="131" t="str">
        <f t="shared" si="118"/>
        <v/>
      </c>
      <c r="BG37" s="6" t="str">
        <f t="shared" si="119"/>
        <v/>
      </c>
      <c r="BH37" s="6" t="str">
        <f t="shared" si="120"/>
        <v/>
      </c>
      <c r="BI37" s="6" t="str">
        <f t="shared" si="121"/>
        <v/>
      </c>
      <c r="BJ37" s="6" t="e">
        <f t="shared" si="122"/>
        <v>#N/A</v>
      </c>
      <c r="BK37" s="12" t="str">
        <f t="shared" si="76"/>
        <v/>
      </c>
      <c r="BL37" s="6" t="str">
        <f t="shared" si="123"/>
        <v/>
      </c>
      <c r="BM37" s="6" t="str">
        <f t="shared" si="124"/>
        <v/>
      </c>
      <c r="BN37" s="37" t="str">
        <f t="shared" si="125"/>
        <v/>
      </c>
      <c r="BO37" s="54" t="str">
        <f t="shared" si="72"/>
        <v/>
      </c>
      <c r="BT37" s="164"/>
      <c r="BU37" s="6" t="e">
        <f t="shared" si="45"/>
        <v>#N/A</v>
      </c>
      <c r="BV37" s="6" t="e">
        <f t="shared" si="46"/>
        <v>#N/A</v>
      </c>
      <c r="BW37" s="6" t="str">
        <f t="shared" si="126"/>
        <v/>
      </c>
      <c r="BX37" s="6" t="str">
        <f>IF(AND(Sufficient_data="Yes",Include_study?="Yes",Moderator&lt;&gt;""),'Moderator Analysis'!F:F-CG$3,"")</f>
        <v/>
      </c>
      <c r="BY37" s="54" t="str">
        <f>IF(AND(Sufficient_data="Yes",Include_study?="Yes",Moderator&lt;&gt;""),Weightf*(Effect_size-CG$5-CG$4*'Moderator Analysis'!F:F)^2,"")</f>
        <v/>
      </c>
      <c r="CA37" s="75" t="str">
        <f>IF(AND(Sufficient_data="Yes",Include_study?="Yes",Moderator&lt;&gt;""),1/('Publication Bias Analysis'!F37^2+CG$7),"")</f>
        <v/>
      </c>
      <c r="CB37" s="6" t="str">
        <f>IF(AND(Sufficient_data="Yes",Include_study?="Yes",CA37&lt;&gt;""),Effect_size-'Moderator Analysis'!J$37,"")</f>
        <v/>
      </c>
      <c r="CC37" s="6" t="str">
        <f t="shared" si="127"/>
        <v/>
      </c>
      <c r="CD37" s="54" t="str">
        <f>IF(AND(Sufficient_data="Yes",Include_study?="Yes",CA37&lt;&gt;""),CA:CA*(Effect_size-'Moderator Analysis'!J$29-'Moderator Analysis'!J$30*Moderator)^2,"")</f>
        <v/>
      </c>
      <c r="CE37" s="27"/>
      <c r="CG37" s="2"/>
      <c r="CH37"/>
      <c r="CI37" s="164"/>
      <c r="CJ37" s="166"/>
      <c r="CK37" s="6" t="str">
        <f t="shared" si="128"/>
        <v/>
      </c>
      <c r="CL37" s="37" t="str">
        <f t="shared" si="129"/>
        <v/>
      </c>
      <c r="CM37" s="37" t="str">
        <f>IF(AND(Include_study?="Yes",Sufficient_data="Yes"),1/(Standard_error^2+IF(Additional_model="Fixed effect",0,'Publication Bias Analysis'!L$32)),"")</f>
        <v/>
      </c>
      <c r="CN37" s="37" t="str">
        <f>IF(AND(Include_study?="Yes",Sufficient_data="Yes"),'Publication Bias Analysis'!E:E-'Publication Bias Analysis'!I$29,"")</f>
        <v/>
      </c>
      <c r="CO37" s="37" t="str">
        <f t="shared" si="130"/>
        <v/>
      </c>
      <c r="CP37" s="37" t="str">
        <f t="shared" si="131"/>
        <v/>
      </c>
      <c r="CQ37" s="104" t="str">
        <f t="shared" si="132"/>
        <v/>
      </c>
      <c r="CR37" s="104" t="str">
        <f>IF(AND(Include_study?="Yes",Sufficient_data="Yes"),CQ:CQ+IF(DC:DC&lt;0,-1,1)*COUNTIF(CQ$2:CQ36,CQ:CQ),"")</f>
        <v/>
      </c>
      <c r="CS37" s="104" t="str">
        <f>IF(AND(Include_study?="Yes",Sufficient_data="Yes"),RANK(DG:DG,DG:DG,1)*IF(DF:DF&lt;0,-1,1)+IF(DF:DF&lt;0,-1,1)*COUNTIF(CQ$2:CQ36,CQ:CQ),"")</f>
        <v/>
      </c>
      <c r="CT37" s="104" t="str">
        <f>IF(AND(Include_study?="Yes",Sufficient_data="Yes"),RANK(DJ:DJ,DJ:DJ,1)*IF(DI:DI&lt;0,-1,1)+IF(DI:DI&lt;0,-1,1)*COUNTIF(CQ$2:CQ36,CQ:CQ),"")</f>
        <v/>
      </c>
      <c r="CU37" s="6" t="e">
        <f>IF(AND(Include_study?="Yes",Sufficient_data="Yes"),'Publication Bias Analysis'!E:E,NA())</f>
        <v>#N/A</v>
      </c>
      <c r="CV37" s="54" t="e">
        <f>IF(AND(Include_study?="Yes",Sufficient_data="Yes"),'Publication Bias Analysis'!F:F,NA())</f>
        <v>#N/A</v>
      </c>
      <c r="CZ37" s="2"/>
      <c r="DA37"/>
      <c r="DB37" s="157"/>
      <c r="DC3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7" s="6" t="str">
        <f t="shared" si="133"/>
        <v/>
      </c>
      <c r="DE37" s="54" t="str">
        <f>IF(AND(Include_study?="Yes",Sufficient_data="Yes"),1/('Publication Bias Analysis'!F:F^2+IF(Additional_model="Fixed effect",0,$DN$6)),"")</f>
        <v/>
      </c>
      <c r="DF37" s="6" t="str">
        <f>IF(AND(Include_study?="Yes",Sufficient_data="Yes"),IF('Publication Bias Analysis'!L$38="Left",'Publication Bias Analysis'!E:E-DN$3,DN$3-'Publication Bias Analysis'!E:E),"")</f>
        <v/>
      </c>
      <c r="DG37" s="6" t="str">
        <f t="shared" si="134"/>
        <v/>
      </c>
      <c r="DH37" s="54" t="str">
        <f>IF(AND(DF37&lt;&gt;"",CR37&lt;=MAX(CR:CR)-DN$7),1/('Publication Bias Analysis'!F:F^2+IF(Additional_model="Fixed effect",0,$DN$13)),"")</f>
        <v/>
      </c>
      <c r="DI37" s="6" t="str">
        <f>IF(AND(Include_study?="Yes",Sufficient_data="Yes"),IF('Publication Bias Analysis'!L$38="Left",'Publication Bias Analysis'!E:E-DN$10,DN$10-'Publication Bias Analysis'!E:E),"")</f>
        <v/>
      </c>
      <c r="DJ37" s="6" t="str">
        <f t="shared" si="135"/>
        <v/>
      </c>
      <c r="DK37" s="54" t="str">
        <f t="shared" si="136"/>
        <v/>
      </c>
      <c r="DM37"/>
      <c r="DN37"/>
      <c r="DP37" s="73">
        <v>36</v>
      </c>
      <c r="DQ37" s="10" t="str">
        <f>IF(Trim_and_fill="On",IF(DN$21&gt;COUNT(DQ$2:DQ36),IF(COUNTIF(CR:CR,-1*(MAX(CR:CR)-DP37+1))=1,"",MAX(CR:CR)-DP37+1),""),"")</f>
        <v/>
      </c>
      <c r="DR37" s="6" t="str">
        <f t="shared" si="58"/>
        <v/>
      </c>
      <c r="DS37" s="6" t="str">
        <f t="shared" si="77"/>
        <v/>
      </c>
      <c r="DT37" s="6" t="str">
        <f t="shared" si="78"/>
        <v/>
      </c>
      <c r="DU37" s="37" t="str">
        <f>IF(DQ37&lt;&gt;"",1/(DS37^2+IF(Additional_model="Fixed effect",0,'Publication Bias Analysis'!L$32)),"")</f>
        <v/>
      </c>
      <c r="DV37" s="54" t="str">
        <f>IF(DQ37&lt;&gt;"",DR37-'Publication Bias Analysis'!I$37,"")</f>
        <v/>
      </c>
      <c r="DX37" s="73">
        <v>36</v>
      </c>
      <c r="DY37" s="6" t="e">
        <f t="shared" si="79"/>
        <v>#N/A</v>
      </c>
      <c r="DZ37" s="54" t="e">
        <f t="shared" si="80"/>
        <v>#N/A</v>
      </c>
      <c r="EB37" s="157"/>
      <c r="EC37" s="6" t="str">
        <f>IF(AND(Include_study?="Yes",Sufficient_data="Yes"),Calculations!CO:CO-AVERAGE(Calculations!CO:CO),"")</f>
        <v/>
      </c>
      <c r="ED37" s="54" t="str">
        <f>IF(AND(Include_study?="Yes",Sufficient_data="Yes"),Calculations!CP37-('Publication Bias Analysis'!P$3+Calculations!CO37*'Publication Bias Analysis'!P$4),"")</f>
        <v/>
      </c>
      <c r="EF37" s="157"/>
      <c r="EG37" s="43" t="str">
        <f t="shared" si="137"/>
        <v/>
      </c>
      <c r="EH37" s="6" t="str">
        <f t="shared" si="138"/>
        <v/>
      </c>
      <c r="EI37" s="10" t="str">
        <f t="shared" si="139"/>
        <v/>
      </c>
      <c r="EJ37" s="10" t="str">
        <f t="shared" si="140"/>
        <v/>
      </c>
      <c r="EK37" s="10" t="str">
        <f>IF(AND(Include_study?="Yes",Sufficient_data="Yes"),COUNTIFS(EI$2:EI36,"&lt;"&amp;EI37,EJ$2:EJ36,"&lt;"&amp;EJ37)+COUNTIFS(EI$2:EI36,"&gt;"&amp;EI37,EJ$2:EJ36,"&gt;"&amp;EJ37)+COUNTIFS(EI38:EI$201,"&lt;"&amp;EI37,EJ38:EJ$201,"&lt;"&amp;EJ37)+COUNTIFS(EI38:EI$201,"&gt;"&amp;EI37,EJ38:EJ$201,"&gt;"&amp;EJ37),"")</f>
        <v/>
      </c>
      <c r="EL37" s="70" t="str">
        <f>IF(AND(Include_study?="Yes",Sufficient_data="Yes"),COUNTIFS(EI$2:EI36,"&lt;"&amp;EI37,EJ$2:EJ36,"&gt;"&amp;EJ37)+COUNTIFS(EI$2:EI36,"&gt;"&amp;EI37,EJ$2:EJ36,"&lt;"&amp;EJ37)+COUNTIFS(EI38:EI$201,"&lt;"&amp;EI37,EJ38:EJ$201,"&gt;"&amp;EJ37)+COUNTIFS(EI38:EI$201,"&gt;"&amp;EI37,EJ38:EJ$201,"&lt;"&amp;EJ37),"")</f>
        <v/>
      </c>
      <c r="EN37" s="157"/>
      <c r="ER37"/>
      <c r="ES37" s="157"/>
      <c r="ET37" s="6" t="e">
        <f t="shared" si="141"/>
        <v>#N/A</v>
      </c>
      <c r="EU37" s="54" t="e">
        <f t="shared" si="142"/>
        <v>#N/A</v>
      </c>
      <c r="EY37" s="2"/>
      <c r="EZ37"/>
      <c r="FA37" s="157"/>
      <c r="FB37" s="10" t="str">
        <f>IF('Publication Bias Analysis'!AS:AS&lt;&gt;"",RANK('Publication Bias Analysis'!AS:AS,'Publication Bias Analysis'!AS:AS,1)+COUNTIF('Publication Bias Analysis'!AS$2:AS36,'Publication Bias Analysis'!AS37),"")</f>
        <v/>
      </c>
      <c r="FC37" s="6" t="str">
        <f t="shared" si="143"/>
        <v/>
      </c>
      <c r="FD37" s="43" t="e">
        <f>IF(AND(Include_study?="Yes",Sufficient_data="Yes"),'Publication Bias Analysis'!AR37,NA())</f>
        <v>#N/A</v>
      </c>
      <c r="FE37" s="43" t="e">
        <f>IF(AND(Include_study?="Yes",Sufficient_data="Yes"),'Publication Bias Analysis'!AS37,NA())</f>
        <v>#N/A</v>
      </c>
      <c r="FF37" s="6" t="str">
        <f>IF(AND(Include_study?="Yes",Sufficient_data="Yes"),Calculations!FD37-AVERAGE('Publication Bias Analysis'!AR:AR),"")</f>
        <v/>
      </c>
      <c r="FG37" s="54" t="str">
        <f>IF(AND(Include_study?="Yes",Sufficient_data="Yes"),FE:FE-('Publication Bias Analysis'!AV$30+'Publication Bias Analysis'!AV$31*FD:FD),"")</f>
        <v/>
      </c>
      <c r="FK37" s="2"/>
      <c r="FL37"/>
      <c r="FM37" s="157"/>
      <c r="FN37" s="6" t="str">
        <f t="shared" si="70"/>
        <v/>
      </c>
      <c r="FO37" s="6" t="str">
        <f t="shared" si="74"/>
        <v/>
      </c>
      <c r="FP37" s="54" t="str">
        <f t="shared" si="75"/>
        <v/>
      </c>
    </row>
    <row r="38" spans="1:172" x14ac:dyDescent="0.2">
      <c r="A38" s="163"/>
      <c r="B38" s="10" t="str">
        <f>IF(AND(Sufficient_data="Yes",Include_study?="Yes"),IF(AND(Sort_By=$E$1,Order="Ascending"),IF(Input!Study_name="",COUNTIFS(Input!Study_name,"&lt;&gt;"&amp;"",Include_study?,"Yes",Sufficient_data,"Yes")+1,IF(COUNT(E38)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8" s="10" t="str">
        <f>IF(B38&lt;&gt;"",IF(B38=0,COUNTIF(B$2:B37,0)+1,COUNTIF(B$2:B37,B38)+COUNTIF(B:B,"&lt;"&amp;B38)+1),"")</f>
        <v/>
      </c>
      <c r="D38" s="10" t="str">
        <f t="shared" si="81"/>
        <v/>
      </c>
      <c r="E38" s="6" t="str">
        <f>IF(AND(Sufficient_data="Yes",Include_study?="Yes",Input!Study_name&lt;&gt;""),Input!Study_name,"")</f>
        <v/>
      </c>
      <c r="F38" s="6" t="str">
        <f>IF(AND(Sufficient_data="Yes",Include_study?="Yes"),Input!Effect_size,"")</f>
        <v/>
      </c>
      <c r="G38" s="10" t="str">
        <f>IF(AND(Sufficient_data="Yes",Include_study?="Yes",Input!Number_of_observations&lt;&gt;""),Input!Number_of_observations,"")</f>
        <v/>
      </c>
      <c r="H38" s="6" t="str">
        <f>IF(AND(Sufficient_data="Yes",Include_study?="Yes"),Input!Standard_error,"")</f>
        <v/>
      </c>
      <c r="I38" s="6" t="str">
        <f t="shared" si="82"/>
        <v/>
      </c>
      <c r="J38" s="6" t="str">
        <f t="shared" si="83"/>
        <v/>
      </c>
      <c r="K38" s="6" t="str">
        <f t="shared" si="84"/>
        <v/>
      </c>
      <c r="L38" s="6" t="str">
        <f t="shared" si="85"/>
        <v/>
      </c>
      <c r="M38" s="120" t="str">
        <f t="shared" si="86"/>
        <v/>
      </c>
      <c r="N38" s="54" t="str">
        <f t="shared" si="87"/>
        <v/>
      </c>
      <c r="O38" s="109"/>
      <c r="P38" s="75" t="e">
        <f t="shared" si="88"/>
        <v>#N/A</v>
      </c>
      <c r="Q38" s="6" t="e">
        <f>IF(AND(Sufficient_data="Yes",Include_study?="Yes",Input!Number_of_observations&lt;&gt;""),Effect_size-CI_Lower_limit,NA())</f>
        <v>#N/A</v>
      </c>
      <c r="R38" s="54" t="e">
        <f>IF(AND(Sufficient_data="Yes",Include_study?="Yes",Input!Number_of_observations&lt;&gt;""),CI_Upper_limit-Effect_size,NA())</f>
        <v>#N/A</v>
      </c>
      <c r="W38" s="163"/>
      <c r="X38" s="16" t="str">
        <f t="shared" si="89"/>
        <v/>
      </c>
      <c r="Y38" s="6" t="str">
        <f t="shared" si="90"/>
        <v/>
      </c>
      <c r="Z38" s="6" t="str">
        <f t="shared" si="91"/>
        <v/>
      </c>
      <c r="AA38" s="6" t="str">
        <f>IF(AND(Sufficient_data="Yes",Include_study?="Yes",Subgroup&lt;&gt;""),Input!Effect_size,"")</f>
        <v/>
      </c>
      <c r="AB38" s="6" t="str">
        <f t="shared" si="92"/>
        <v/>
      </c>
      <c r="AC38" s="6" t="str">
        <f t="shared" si="93"/>
        <v/>
      </c>
      <c r="AD38" s="6" t="str">
        <f t="shared" si="94"/>
        <v/>
      </c>
      <c r="AE38" s="6" t="str">
        <f t="shared" si="95"/>
        <v/>
      </c>
      <c r="AF38" s="6" t="str">
        <f t="shared" si="96"/>
        <v/>
      </c>
      <c r="AG38" s="125" t="str">
        <f t="shared" si="16"/>
        <v/>
      </c>
      <c r="AH38" s="128" t="str">
        <f t="shared" si="97"/>
        <v/>
      </c>
      <c r="AJ38" s="75" t="e">
        <f t="shared" si="98"/>
        <v>#N/A</v>
      </c>
      <c r="AK38" s="37" t="e">
        <f t="shared" si="99"/>
        <v>#N/A</v>
      </c>
      <c r="AL38" s="54" t="e">
        <f t="shared" si="100"/>
        <v>#N/A</v>
      </c>
      <c r="AN38" s="77" t="str">
        <f t="shared" si="101"/>
        <v/>
      </c>
      <c r="AO38" s="6" t="str">
        <f>IF(AND(Sufficient_data="Yes",Include_study?="Yes",Subgroup&lt;&gt;""),IF(COUNTIFS(Input!G$2:G37,"="&amp;"Yes",Input!C$2:C37,"="&amp;"Yes",Input!H$2:H37,"="&amp;Subgroup)&gt;0,"",Subgroup),"")</f>
        <v/>
      </c>
      <c r="AP38" s="16" t="str">
        <f t="shared" si="102"/>
        <v/>
      </c>
      <c r="AQ38" s="10" t="str">
        <f t="shared" si="103"/>
        <v/>
      </c>
      <c r="AR38" s="6" t="str">
        <f t="shared" si="104"/>
        <v/>
      </c>
      <c r="AS38" s="24" t="str">
        <f t="shared" si="105"/>
        <v/>
      </c>
      <c r="AT38" s="12" t="str">
        <f t="shared" si="106"/>
        <v/>
      </c>
      <c r="AU38" s="6" t="str">
        <f t="shared" si="107"/>
        <v/>
      </c>
      <c r="AV38" s="43" t="str">
        <f t="shared" si="108"/>
        <v/>
      </c>
      <c r="AW38" s="6" t="str">
        <f t="shared" si="109"/>
        <v/>
      </c>
      <c r="AX38" s="6" t="str">
        <f t="shared" si="110"/>
        <v/>
      </c>
      <c r="AY38" s="43" t="str">
        <f t="shared" si="111"/>
        <v/>
      </c>
      <c r="AZ38" s="16" t="str">
        <f t="shared" si="112"/>
        <v/>
      </c>
      <c r="BA38" s="131" t="str">
        <f t="shared" si="113"/>
        <v/>
      </c>
      <c r="BB38" s="131" t="str">
        <f t="shared" si="114"/>
        <v/>
      </c>
      <c r="BC38" s="6" t="str">
        <f t="shared" si="115"/>
        <v/>
      </c>
      <c r="BD38" s="6" t="str">
        <f t="shared" si="116"/>
        <v/>
      </c>
      <c r="BE38" s="131" t="str">
        <f t="shared" si="117"/>
        <v/>
      </c>
      <c r="BF38" s="131" t="str">
        <f t="shared" si="118"/>
        <v/>
      </c>
      <c r="BG38" s="6" t="str">
        <f t="shared" si="119"/>
        <v/>
      </c>
      <c r="BH38" s="6" t="str">
        <f t="shared" si="120"/>
        <v/>
      </c>
      <c r="BI38" s="6" t="str">
        <f t="shared" si="121"/>
        <v/>
      </c>
      <c r="BJ38" s="6" t="e">
        <f t="shared" si="122"/>
        <v>#N/A</v>
      </c>
      <c r="BK38" s="12" t="str">
        <f t="shared" si="76"/>
        <v/>
      </c>
      <c r="BL38" s="6" t="str">
        <f t="shared" si="123"/>
        <v/>
      </c>
      <c r="BM38" s="6" t="str">
        <f t="shared" si="124"/>
        <v/>
      </c>
      <c r="BN38" s="37" t="str">
        <f t="shared" si="125"/>
        <v/>
      </c>
      <c r="BO38" s="54" t="str">
        <f t="shared" si="72"/>
        <v/>
      </c>
      <c r="BQ38" s="33"/>
      <c r="BR38" s="33"/>
      <c r="BT38" s="164"/>
      <c r="BU38" s="6" t="e">
        <f t="shared" si="45"/>
        <v>#N/A</v>
      </c>
      <c r="BV38" s="6" t="e">
        <f t="shared" si="46"/>
        <v>#N/A</v>
      </c>
      <c r="BW38" s="6" t="str">
        <f t="shared" si="126"/>
        <v/>
      </c>
      <c r="BX38" s="6" t="str">
        <f>IF(AND(Sufficient_data="Yes",Include_study?="Yes",Moderator&lt;&gt;""),'Moderator Analysis'!F:F-CG$3,"")</f>
        <v/>
      </c>
      <c r="BY38" s="54" t="str">
        <f>IF(AND(Sufficient_data="Yes",Include_study?="Yes",Moderator&lt;&gt;""),Weightf*(Effect_size-CG$5-CG$4*'Moderator Analysis'!F:F)^2,"")</f>
        <v/>
      </c>
      <c r="CA38" s="75" t="str">
        <f>IF(AND(Sufficient_data="Yes",Include_study?="Yes",Moderator&lt;&gt;""),1/('Publication Bias Analysis'!F38^2+CG$7),"")</f>
        <v/>
      </c>
      <c r="CB38" s="6" t="str">
        <f>IF(AND(Sufficient_data="Yes",Include_study?="Yes",CA38&lt;&gt;""),Effect_size-'Moderator Analysis'!J$37,"")</f>
        <v/>
      </c>
      <c r="CC38" s="6" t="str">
        <f t="shared" si="127"/>
        <v/>
      </c>
      <c r="CD38" s="54" t="str">
        <f>IF(AND(Sufficient_data="Yes",Include_study?="Yes",CA38&lt;&gt;""),CA:CA*(Effect_size-'Moderator Analysis'!J$29-'Moderator Analysis'!J$30*Moderator)^2,"")</f>
        <v/>
      </c>
      <c r="CE38" s="27"/>
      <c r="CG38" s="2"/>
      <c r="CH38"/>
      <c r="CI38" s="164"/>
      <c r="CJ38" s="166"/>
      <c r="CK38" s="6" t="str">
        <f t="shared" si="128"/>
        <v/>
      </c>
      <c r="CL38" s="37" t="str">
        <f t="shared" si="129"/>
        <v/>
      </c>
      <c r="CM38" s="37" t="str">
        <f>IF(AND(Include_study?="Yes",Sufficient_data="Yes"),1/(Standard_error^2+IF(Additional_model="Fixed effect",0,'Publication Bias Analysis'!L$32)),"")</f>
        <v/>
      </c>
      <c r="CN38" s="37" t="str">
        <f>IF(AND(Include_study?="Yes",Sufficient_data="Yes"),'Publication Bias Analysis'!E:E-'Publication Bias Analysis'!I$29,"")</f>
        <v/>
      </c>
      <c r="CO38" s="37" t="str">
        <f t="shared" si="130"/>
        <v/>
      </c>
      <c r="CP38" s="37" t="str">
        <f t="shared" si="131"/>
        <v/>
      </c>
      <c r="CQ38" s="104" t="str">
        <f t="shared" si="132"/>
        <v/>
      </c>
      <c r="CR38" s="104" t="str">
        <f>IF(AND(Include_study?="Yes",Sufficient_data="Yes"),CQ:CQ+IF(DC:DC&lt;0,-1,1)*COUNTIF(CQ$2:CQ37,CQ:CQ),"")</f>
        <v/>
      </c>
      <c r="CS38" s="104" t="str">
        <f>IF(AND(Include_study?="Yes",Sufficient_data="Yes"),RANK(DG:DG,DG:DG,1)*IF(DF:DF&lt;0,-1,1)+IF(DF:DF&lt;0,-1,1)*COUNTIF(CQ$2:CQ37,CQ:CQ),"")</f>
        <v/>
      </c>
      <c r="CT38" s="104" t="str">
        <f>IF(AND(Include_study?="Yes",Sufficient_data="Yes"),RANK(DJ:DJ,DJ:DJ,1)*IF(DI:DI&lt;0,-1,1)+IF(DI:DI&lt;0,-1,1)*COUNTIF(CQ$2:CQ37,CQ:CQ),"")</f>
        <v/>
      </c>
      <c r="CU38" s="6" t="e">
        <f>IF(AND(Include_study?="Yes",Sufficient_data="Yes"),'Publication Bias Analysis'!E:E,NA())</f>
        <v>#N/A</v>
      </c>
      <c r="CV38" s="54" t="e">
        <f>IF(AND(Include_study?="Yes",Sufficient_data="Yes"),'Publication Bias Analysis'!F:F,NA())</f>
        <v>#N/A</v>
      </c>
      <c r="CZ38" s="2"/>
      <c r="DA38"/>
      <c r="DB38" s="157"/>
      <c r="DC3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8" s="6" t="str">
        <f t="shared" si="133"/>
        <v/>
      </c>
      <c r="DE38" s="54" t="str">
        <f>IF(AND(Include_study?="Yes",Sufficient_data="Yes"),1/('Publication Bias Analysis'!F:F^2+IF(Additional_model="Fixed effect",0,$DN$6)),"")</f>
        <v/>
      </c>
      <c r="DF38" s="6" t="str">
        <f>IF(AND(Include_study?="Yes",Sufficient_data="Yes"),IF('Publication Bias Analysis'!L$38="Left",'Publication Bias Analysis'!E:E-DN$3,DN$3-'Publication Bias Analysis'!E:E),"")</f>
        <v/>
      </c>
      <c r="DG38" s="6" t="str">
        <f t="shared" si="134"/>
        <v/>
      </c>
      <c r="DH38" s="54" t="str">
        <f>IF(AND(DF38&lt;&gt;"",CR38&lt;=MAX(CR:CR)-DN$7),1/('Publication Bias Analysis'!F:F^2+IF(Additional_model="Fixed effect",0,$DN$13)),"")</f>
        <v/>
      </c>
      <c r="DI38" s="6" t="str">
        <f>IF(AND(Include_study?="Yes",Sufficient_data="Yes"),IF('Publication Bias Analysis'!L$38="Left",'Publication Bias Analysis'!E:E-DN$10,DN$10-'Publication Bias Analysis'!E:E),"")</f>
        <v/>
      </c>
      <c r="DJ38" s="6" t="str">
        <f t="shared" si="135"/>
        <v/>
      </c>
      <c r="DK38" s="54" t="str">
        <f t="shared" si="136"/>
        <v/>
      </c>
      <c r="DM38"/>
      <c r="DN38"/>
      <c r="DP38" s="73">
        <v>37</v>
      </c>
      <c r="DQ38" s="10" t="str">
        <f>IF(Trim_and_fill="On",IF(DN$21&gt;COUNT(DQ$2:DQ37),IF(COUNTIF(CR:CR,-1*(MAX(CR:CR)-DP38+1))=1,"",MAX(CR:CR)-DP38+1),""),"")</f>
        <v/>
      </c>
      <c r="DR38" s="6" t="str">
        <f t="shared" si="58"/>
        <v/>
      </c>
      <c r="DS38" s="6" t="str">
        <f t="shared" si="77"/>
        <v/>
      </c>
      <c r="DT38" s="6" t="str">
        <f t="shared" si="78"/>
        <v/>
      </c>
      <c r="DU38" s="37" t="str">
        <f>IF(DQ38&lt;&gt;"",1/(DS38^2+IF(Additional_model="Fixed effect",0,'Publication Bias Analysis'!L$32)),"")</f>
        <v/>
      </c>
      <c r="DV38" s="54" t="str">
        <f>IF(DQ38&lt;&gt;"",DR38-'Publication Bias Analysis'!I$37,"")</f>
        <v/>
      </c>
      <c r="DX38" s="73">
        <v>37</v>
      </c>
      <c r="DY38" s="6" t="e">
        <f t="shared" si="79"/>
        <v>#N/A</v>
      </c>
      <c r="DZ38" s="54" t="e">
        <f t="shared" si="80"/>
        <v>#N/A</v>
      </c>
      <c r="EB38" s="157"/>
      <c r="EC38" s="6" t="str">
        <f>IF(AND(Include_study?="Yes",Sufficient_data="Yes"),Calculations!CO:CO-AVERAGE(Calculations!CO:CO),"")</f>
        <v/>
      </c>
      <c r="ED38" s="54" t="str">
        <f>IF(AND(Include_study?="Yes",Sufficient_data="Yes"),Calculations!CP38-('Publication Bias Analysis'!P$3+Calculations!CO38*'Publication Bias Analysis'!P$4),"")</f>
        <v/>
      </c>
      <c r="EF38" s="157"/>
      <c r="EG38" s="43" t="str">
        <f t="shared" si="137"/>
        <v/>
      </c>
      <c r="EH38" s="6" t="str">
        <f t="shared" si="138"/>
        <v/>
      </c>
      <c r="EI38" s="10" t="str">
        <f t="shared" si="139"/>
        <v/>
      </c>
      <c r="EJ38" s="10" t="str">
        <f t="shared" si="140"/>
        <v/>
      </c>
      <c r="EK38" s="10" t="str">
        <f>IF(AND(Include_study?="Yes",Sufficient_data="Yes"),COUNTIFS(EI$2:EI37,"&lt;"&amp;EI38,EJ$2:EJ37,"&lt;"&amp;EJ38)+COUNTIFS(EI$2:EI37,"&gt;"&amp;EI38,EJ$2:EJ37,"&gt;"&amp;EJ38)+COUNTIFS(EI39:EI$201,"&lt;"&amp;EI38,EJ39:EJ$201,"&lt;"&amp;EJ38)+COUNTIFS(EI39:EI$201,"&gt;"&amp;EI38,EJ39:EJ$201,"&gt;"&amp;EJ38),"")</f>
        <v/>
      </c>
      <c r="EL38" s="70" t="str">
        <f>IF(AND(Include_study?="Yes",Sufficient_data="Yes"),COUNTIFS(EI$2:EI37,"&lt;"&amp;EI38,EJ$2:EJ37,"&gt;"&amp;EJ38)+COUNTIFS(EI$2:EI37,"&gt;"&amp;EI38,EJ$2:EJ37,"&lt;"&amp;EJ38)+COUNTIFS(EI39:EI$201,"&lt;"&amp;EI38,EJ39:EJ$201,"&gt;"&amp;EJ38)+COUNTIFS(EI39:EI$201,"&gt;"&amp;EI38,EJ39:EJ$201,"&lt;"&amp;EJ38),"")</f>
        <v/>
      </c>
      <c r="EN38" s="157"/>
      <c r="ER38"/>
      <c r="ES38" s="157"/>
      <c r="ET38" s="6" t="e">
        <f t="shared" si="141"/>
        <v>#N/A</v>
      </c>
      <c r="EU38" s="54" t="e">
        <f t="shared" si="142"/>
        <v>#N/A</v>
      </c>
      <c r="EY38" s="2"/>
      <c r="EZ38"/>
      <c r="FA38" s="157"/>
      <c r="FB38" s="10" t="str">
        <f>IF('Publication Bias Analysis'!AS:AS&lt;&gt;"",RANK('Publication Bias Analysis'!AS:AS,'Publication Bias Analysis'!AS:AS,1)+COUNTIF('Publication Bias Analysis'!AS$2:AS37,'Publication Bias Analysis'!AS38),"")</f>
        <v/>
      </c>
      <c r="FC38" s="6" t="str">
        <f t="shared" si="143"/>
        <v/>
      </c>
      <c r="FD38" s="43" t="e">
        <f>IF(AND(Include_study?="Yes",Sufficient_data="Yes"),'Publication Bias Analysis'!AR38,NA())</f>
        <v>#N/A</v>
      </c>
      <c r="FE38" s="43" t="e">
        <f>IF(AND(Include_study?="Yes",Sufficient_data="Yes"),'Publication Bias Analysis'!AS38,NA())</f>
        <v>#N/A</v>
      </c>
      <c r="FF38" s="6" t="str">
        <f>IF(AND(Include_study?="Yes",Sufficient_data="Yes"),Calculations!FD38-AVERAGE('Publication Bias Analysis'!AR:AR),"")</f>
        <v/>
      </c>
      <c r="FG38" s="54" t="str">
        <f>IF(AND(Include_study?="Yes",Sufficient_data="Yes"),FE:FE-('Publication Bias Analysis'!AV$30+'Publication Bias Analysis'!AV$31*FD:FD),"")</f>
        <v/>
      </c>
      <c r="FK38" s="2"/>
      <c r="FL38"/>
      <c r="FM38" s="157"/>
      <c r="FN38" s="6" t="str">
        <f t="shared" si="70"/>
        <v/>
      </c>
      <c r="FO38" s="6" t="str">
        <f t="shared" si="74"/>
        <v/>
      </c>
      <c r="FP38" s="54" t="str">
        <f t="shared" si="75"/>
        <v/>
      </c>
    </row>
    <row r="39" spans="1:172" x14ac:dyDescent="0.2">
      <c r="A39" s="163"/>
      <c r="B39" s="10" t="str">
        <f>IF(AND(Sufficient_data="Yes",Include_study?="Yes"),IF(AND(Sort_By=$E$1,Order="Ascending"),IF(Input!Study_name="",COUNTIFS(Input!Study_name,"&lt;&gt;"&amp;"",Include_study?,"Yes",Sufficient_data,"Yes")+1,IF(COUNT(E39)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39" s="10" t="str">
        <f>IF(B39&lt;&gt;"",IF(B39=0,COUNTIF(B$2:B38,0)+1,COUNTIF(B$2:B38,B39)+COUNTIF(B:B,"&lt;"&amp;B39)+1),"")</f>
        <v/>
      </c>
      <c r="D39" s="10" t="str">
        <f t="shared" si="81"/>
        <v/>
      </c>
      <c r="E39" s="6" t="str">
        <f>IF(AND(Sufficient_data="Yes",Include_study?="Yes",Input!Study_name&lt;&gt;""),Input!Study_name,"")</f>
        <v/>
      </c>
      <c r="F39" s="6" t="str">
        <f>IF(AND(Sufficient_data="Yes",Include_study?="Yes"),Input!Effect_size,"")</f>
        <v/>
      </c>
      <c r="G39" s="10" t="str">
        <f>IF(AND(Sufficient_data="Yes",Include_study?="Yes",Input!Number_of_observations&lt;&gt;""),Input!Number_of_observations,"")</f>
        <v/>
      </c>
      <c r="H39" s="6" t="str">
        <f>IF(AND(Sufficient_data="Yes",Include_study?="Yes"),Input!Standard_error,"")</f>
        <v/>
      </c>
      <c r="I39" s="6" t="str">
        <f t="shared" si="82"/>
        <v/>
      </c>
      <c r="J39" s="6" t="str">
        <f t="shared" si="83"/>
        <v/>
      </c>
      <c r="K39" s="6" t="str">
        <f t="shared" si="84"/>
        <v/>
      </c>
      <c r="L39" s="6" t="str">
        <f t="shared" si="85"/>
        <v/>
      </c>
      <c r="M39" s="120" t="str">
        <f t="shared" si="86"/>
        <v/>
      </c>
      <c r="N39" s="54" t="str">
        <f t="shared" si="87"/>
        <v/>
      </c>
      <c r="O39" s="109"/>
      <c r="P39" s="75" t="e">
        <f t="shared" si="88"/>
        <v>#N/A</v>
      </c>
      <c r="Q39" s="6" t="e">
        <f>IF(AND(Sufficient_data="Yes",Include_study?="Yes",Input!Number_of_observations&lt;&gt;""),Effect_size-CI_Lower_limit,NA())</f>
        <v>#N/A</v>
      </c>
      <c r="R39" s="54" t="e">
        <f>IF(AND(Sufficient_data="Yes",Include_study?="Yes",Input!Number_of_observations&lt;&gt;""),CI_Upper_limit-Effect_size,NA())</f>
        <v>#N/A</v>
      </c>
      <c r="W39" s="163"/>
      <c r="X39" s="16" t="str">
        <f t="shared" si="89"/>
        <v/>
      </c>
      <c r="Y39" s="6" t="str">
        <f t="shared" si="90"/>
        <v/>
      </c>
      <c r="Z39" s="6" t="str">
        <f t="shared" si="91"/>
        <v/>
      </c>
      <c r="AA39" s="6" t="str">
        <f>IF(AND(Sufficient_data="Yes",Include_study?="Yes",Subgroup&lt;&gt;""),Input!Effect_size,"")</f>
        <v/>
      </c>
      <c r="AB39" s="6" t="str">
        <f t="shared" si="92"/>
        <v/>
      </c>
      <c r="AC39" s="6" t="str">
        <f t="shared" si="93"/>
        <v/>
      </c>
      <c r="AD39" s="6" t="str">
        <f t="shared" si="94"/>
        <v/>
      </c>
      <c r="AE39" s="6" t="str">
        <f t="shared" si="95"/>
        <v/>
      </c>
      <c r="AF39" s="6" t="str">
        <f t="shared" si="96"/>
        <v/>
      </c>
      <c r="AG39" s="125" t="str">
        <f t="shared" si="16"/>
        <v/>
      </c>
      <c r="AH39" s="128" t="str">
        <f t="shared" si="97"/>
        <v/>
      </c>
      <c r="AJ39" s="75" t="e">
        <f t="shared" si="98"/>
        <v>#N/A</v>
      </c>
      <c r="AK39" s="37" t="e">
        <f t="shared" si="99"/>
        <v>#N/A</v>
      </c>
      <c r="AL39" s="54" t="e">
        <f t="shared" si="100"/>
        <v>#N/A</v>
      </c>
      <c r="AN39" s="77" t="str">
        <f t="shared" si="101"/>
        <v/>
      </c>
      <c r="AO39" s="6" t="str">
        <f>IF(AND(Sufficient_data="Yes",Include_study?="Yes",Subgroup&lt;&gt;""),IF(COUNTIFS(Input!G$2:G38,"="&amp;"Yes",Input!C$2:C38,"="&amp;"Yes",Input!H$2:H38,"="&amp;Subgroup)&gt;0,"",Subgroup),"")</f>
        <v/>
      </c>
      <c r="AP39" s="16" t="str">
        <f t="shared" si="102"/>
        <v/>
      </c>
      <c r="AQ39" s="10" t="str">
        <f t="shared" si="103"/>
        <v/>
      </c>
      <c r="AR39" s="6" t="str">
        <f t="shared" si="104"/>
        <v/>
      </c>
      <c r="AS39" s="24" t="str">
        <f t="shared" si="105"/>
        <v/>
      </c>
      <c r="AT39" s="12" t="str">
        <f t="shared" si="106"/>
        <v/>
      </c>
      <c r="AU39" s="6" t="str">
        <f t="shared" si="107"/>
        <v/>
      </c>
      <c r="AV39" s="43" t="str">
        <f t="shared" si="108"/>
        <v/>
      </c>
      <c r="AW39" s="6" t="str">
        <f t="shared" si="109"/>
        <v/>
      </c>
      <c r="AX39" s="6" t="str">
        <f t="shared" si="110"/>
        <v/>
      </c>
      <c r="AY39" s="43" t="str">
        <f t="shared" si="111"/>
        <v/>
      </c>
      <c r="AZ39" s="16" t="str">
        <f t="shared" si="112"/>
        <v/>
      </c>
      <c r="BA39" s="131" t="str">
        <f t="shared" si="113"/>
        <v/>
      </c>
      <c r="BB39" s="131" t="str">
        <f t="shared" si="114"/>
        <v/>
      </c>
      <c r="BC39" s="6" t="str">
        <f t="shared" si="115"/>
        <v/>
      </c>
      <c r="BD39" s="6" t="str">
        <f t="shared" si="116"/>
        <v/>
      </c>
      <c r="BE39" s="131" t="str">
        <f t="shared" si="117"/>
        <v/>
      </c>
      <c r="BF39" s="131" t="str">
        <f t="shared" si="118"/>
        <v/>
      </c>
      <c r="BG39" s="6" t="str">
        <f t="shared" si="119"/>
        <v/>
      </c>
      <c r="BH39" s="6" t="str">
        <f t="shared" si="120"/>
        <v/>
      </c>
      <c r="BI39" s="6" t="str">
        <f t="shared" si="121"/>
        <v/>
      </c>
      <c r="BJ39" s="6" t="e">
        <f t="shared" si="122"/>
        <v>#N/A</v>
      </c>
      <c r="BK39" s="12" t="str">
        <f t="shared" si="76"/>
        <v/>
      </c>
      <c r="BL39" s="6" t="str">
        <f t="shared" si="123"/>
        <v/>
      </c>
      <c r="BM39" s="6" t="str">
        <f t="shared" si="124"/>
        <v/>
      </c>
      <c r="BN39" s="37" t="str">
        <f t="shared" si="125"/>
        <v/>
      </c>
      <c r="BO39" s="54" t="str">
        <f t="shared" si="72"/>
        <v/>
      </c>
      <c r="BQ39" s="33"/>
      <c r="BR39" s="33"/>
      <c r="BT39" s="164"/>
      <c r="BU39" s="6" t="e">
        <f t="shared" si="45"/>
        <v>#N/A</v>
      </c>
      <c r="BV39" s="6" t="e">
        <f t="shared" si="46"/>
        <v>#N/A</v>
      </c>
      <c r="BW39" s="6" t="str">
        <f t="shared" si="126"/>
        <v/>
      </c>
      <c r="BX39" s="6" t="str">
        <f>IF(AND(Sufficient_data="Yes",Include_study?="Yes",Moderator&lt;&gt;""),'Moderator Analysis'!F:F-CG$3,"")</f>
        <v/>
      </c>
      <c r="BY39" s="54" t="str">
        <f>IF(AND(Sufficient_data="Yes",Include_study?="Yes",Moderator&lt;&gt;""),Weightf*(Effect_size-CG$5-CG$4*'Moderator Analysis'!F:F)^2,"")</f>
        <v/>
      </c>
      <c r="CA39" s="75" t="str">
        <f>IF(AND(Sufficient_data="Yes",Include_study?="Yes",Moderator&lt;&gt;""),1/('Publication Bias Analysis'!F39^2+CG$7),"")</f>
        <v/>
      </c>
      <c r="CB39" s="6" t="str">
        <f>IF(AND(Sufficient_data="Yes",Include_study?="Yes",CA39&lt;&gt;""),Effect_size-'Moderator Analysis'!J$37,"")</f>
        <v/>
      </c>
      <c r="CC39" s="6" t="str">
        <f t="shared" si="127"/>
        <v/>
      </c>
      <c r="CD39" s="54" t="str">
        <f>IF(AND(Sufficient_data="Yes",Include_study?="Yes",CA39&lt;&gt;""),CA:CA*(Effect_size-'Moderator Analysis'!J$29-'Moderator Analysis'!J$30*Moderator)^2,"")</f>
        <v/>
      </c>
      <c r="CE39" s="27"/>
      <c r="CG39" s="2"/>
      <c r="CH39"/>
      <c r="CI39" s="164"/>
      <c r="CJ39" s="166"/>
      <c r="CK39" s="6" t="str">
        <f t="shared" si="128"/>
        <v/>
      </c>
      <c r="CL39" s="37" t="str">
        <f t="shared" si="129"/>
        <v/>
      </c>
      <c r="CM39" s="37" t="str">
        <f>IF(AND(Include_study?="Yes",Sufficient_data="Yes"),1/(Standard_error^2+IF(Additional_model="Fixed effect",0,'Publication Bias Analysis'!L$32)),"")</f>
        <v/>
      </c>
      <c r="CN39" s="37" t="str">
        <f>IF(AND(Include_study?="Yes",Sufficient_data="Yes"),'Publication Bias Analysis'!E:E-'Publication Bias Analysis'!I$29,"")</f>
        <v/>
      </c>
      <c r="CO39" s="37" t="str">
        <f t="shared" si="130"/>
        <v/>
      </c>
      <c r="CP39" s="37" t="str">
        <f t="shared" si="131"/>
        <v/>
      </c>
      <c r="CQ39" s="104" t="str">
        <f t="shared" si="132"/>
        <v/>
      </c>
      <c r="CR39" s="104" t="str">
        <f>IF(AND(Include_study?="Yes",Sufficient_data="Yes"),CQ:CQ+IF(DC:DC&lt;0,-1,1)*COUNTIF(CQ$2:CQ38,CQ:CQ),"")</f>
        <v/>
      </c>
      <c r="CS39" s="104" t="str">
        <f>IF(AND(Include_study?="Yes",Sufficient_data="Yes"),RANK(DG:DG,DG:DG,1)*IF(DF:DF&lt;0,-1,1)+IF(DF:DF&lt;0,-1,1)*COUNTIF(CQ$2:CQ38,CQ:CQ),"")</f>
        <v/>
      </c>
      <c r="CT39" s="104" t="str">
        <f>IF(AND(Include_study?="Yes",Sufficient_data="Yes"),RANK(DJ:DJ,DJ:DJ,1)*IF(DI:DI&lt;0,-1,1)+IF(DI:DI&lt;0,-1,1)*COUNTIF(CQ$2:CQ38,CQ:CQ),"")</f>
        <v/>
      </c>
      <c r="CU39" s="6" t="e">
        <f>IF(AND(Include_study?="Yes",Sufficient_data="Yes"),'Publication Bias Analysis'!E:E,NA())</f>
        <v>#N/A</v>
      </c>
      <c r="CV39" s="54" t="e">
        <f>IF(AND(Include_study?="Yes",Sufficient_data="Yes"),'Publication Bias Analysis'!F:F,NA())</f>
        <v>#N/A</v>
      </c>
      <c r="CZ39" s="2"/>
      <c r="DA39"/>
      <c r="DB39" s="157"/>
      <c r="DC3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39" s="6" t="str">
        <f t="shared" si="133"/>
        <v/>
      </c>
      <c r="DE39" s="54" t="str">
        <f>IF(AND(Include_study?="Yes",Sufficient_data="Yes"),1/('Publication Bias Analysis'!F:F^2+IF(Additional_model="Fixed effect",0,$DN$6)),"")</f>
        <v/>
      </c>
      <c r="DF39" s="6" t="str">
        <f>IF(AND(Include_study?="Yes",Sufficient_data="Yes"),IF('Publication Bias Analysis'!L$38="Left",'Publication Bias Analysis'!E:E-DN$3,DN$3-'Publication Bias Analysis'!E:E),"")</f>
        <v/>
      </c>
      <c r="DG39" s="6" t="str">
        <f t="shared" si="134"/>
        <v/>
      </c>
      <c r="DH39" s="54" t="str">
        <f>IF(AND(DF39&lt;&gt;"",CR39&lt;=MAX(CR:CR)-DN$7),1/('Publication Bias Analysis'!F:F^2+IF(Additional_model="Fixed effect",0,$DN$13)),"")</f>
        <v/>
      </c>
      <c r="DI39" s="6" t="str">
        <f>IF(AND(Include_study?="Yes",Sufficient_data="Yes"),IF('Publication Bias Analysis'!L$38="Left",'Publication Bias Analysis'!E:E-DN$10,DN$10-'Publication Bias Analysis'!E:E),"")</f>
        <v/>
      </c>
      <c r="DJ39" s="6" t="str">
        <f t="shared" si="135"/>
        <v/>
      </c>
      <c r="DK39" s="54" t="str">
        <f t="shared" si="136"/>
        <v/>
      </c>
      <c r="DP39" s="73">
        <v>38</v>
      </c>
      <c r="DQ39" s="10" t="str">
        <f>IF(Trim_and_fill="On",IF(DN$21&gt;COUNT(DQ$2:DQ38),IF(COUNTIF(CR:CR,-1*(MAX(CR:CR)-DP39+1))=1,"",MAX(CR:CR)-DP39+1),""),"")</f>
        <v/>
      </c>
      <c r="DR39" s="6" t="str">
        <f t="shared" si="58"/>
        <v/>
      </c>
      <c r="DS39" s="6" t="str">
        <f t="shared" si="77"/>
        <v/>
      </c>
      <c r="DT39" s="6" t="str">
        <f t="shared" si="78"/>
        <v/>
      </c>
      <c r="DU39" s="37" t="str">
        <f>IF(DQ39&lt;&gt;"",1/(DS39^2+IF(Additional_model="Fixed effect",0,'Publication Bias Analysis'!L$32)),"")</f>
        <v/>
      </c>
      <c r="DV39" s="54" t="str">
        <f>IF(DQ39&lt;&gt;"",DR39-'Publication Bias Analysis'!I$37,"")</f>
        <v/>
      </c>
      <c r="DX39" s="73">
        <v>38</v>
      </c>
      <c r="DY39" s="6" t="e">
        <f t="shared" si="79"/>
        <v>#N/A</v>
      </c>
      <c r="DZ39" s="54" t="e">
        <f t="shared" si="80"/>
        <v>#N/A</v>
      </c>
      <c r="EB39" s="157"/>
      <c r="EC39" s="6" t="str">
        <f>IF(AND(Include_study?="Yes",Sufficient_data="Yes"),Calculations!CO:CO-AVERAGE(Calculations!CO:CO),"")</f>
        <v/>
      </c>
      <c r="ED39" s="54" t="str">
        <f>IF(AND(Include_study?="Yes",Sufficient_data="Yes"),Calculations!CP39-('Publication Bias Analysis'!P$3+Calculations!CO39*'Publication Bias Analysis'!P$4),"")</f>
        <v/>
      </c>
      <c r="EF39" s="157"/>
      <c r="EG39" s="6" t="str">
        <f t="shared" si="137"/>
        <v/>
      </c>
      <c r="EH39" s="6" t="str">
        <f t="shared" si="138"/>
        <v/>
      </c>
      <c r="EI39" s="10" t="str">
        <f t="shared" si="139"/>
        <v/>
      </c>
      <c r="EJ39" s="10" t="str">
        <f t="shared" si="140"/>
        <v/>
      </c>
      <c r="EK39" s="10" t="str">
        <f>IF(AND(Include_study?="Yes",Sufficient_data="Yes"),COUNTIFS(EI$2:EI38,"&lt;"&amp;EI39,EJ$2:EJ38,"&lt;"&amp;EJ39)+COUNTIFS(EI$2:EI38,"&gt;"&amp;EI39,EJ$2:EJ38,"&gt;"&amp;EJ39)+COUNTIFS(EI40:EI$201,"&lt;"&amp;EI39,EJ40:EJ$201,"&lt;"&amp;EJ39)+COUNTIFS(EI40:EI$201,"&gt;"&amp;EI39,EJ40:EJ$201,"&gt;"&amp;EJ39),"")</f>
        <v/>
      </c>
      <c r="EL39" s="70" t="str">
        <f>IF(AND(Include_study?="Yes",Sufficient_data="Yes"),COUNTIFS(EI$2:EI38,"&lt;"&amp;EI39,EJ$2:EJ38,"&gt;"&amp;EJ39)+COUNTIFS(EI$2:EI38,"&gt;"&amp;EI39,EJ$2:EJ38,"&lt;"&amp;EJ39)+COUNTIFS(EI40:EI$201,"&lt;"&amp;EI39,EJ40:EJ$201,"&gt;"&amp;EJ39)+COUNTIFS(EI40:EI$201,"&gt;"&amp;EI39,EJ40:EJ$201,"&lt;"&amp;EJ39),"")</f>
        <v/>
      </c>
      <c r="EN39" s="157"/>
      <c r="ER39"/>
      <c r="ES39" s="157"/>
      <c r="ET39" s="6" t="e">
        <f t="shared" si="141"/>
        <v>#N/A</v>
      </c>
      <c r="EU39" s="54" t="e">
        <f t="shared" si="142"/>
        <v>#N/A</v>
      </c>
      <c r="EY39" s="2"/>
      <c r="EZ39"/>
      <c r="FA39" s="157"/>
      <c r="FB39" s="10" t="str">
        <f>IF('Publication Bias Analysis'!AS:AS&lt;&gt;"",RANK('Publication Bias Analysis'!AS:AS,'Publication Bias Analysis'!AS:AS,1)+COUNTIF('Publication Bias Analysis'!AS$2:AS38,'Publication Bias Analysis'!AS39),"")</f>
        <v/>
      </c>
      <c r="FC39" s="6" t="str">
        <f t="shared" si="143"/>
        <v/>
      </c>
      <c r="FD39" s="43" t="e">
        <f>IF(AND(Include_study?="Yes",Sufficient_data="Yes"),'Publication Bias Analysis'!AR39,NA())</f>
        <v>#N/A</v>
      </c>
      <c r="FE39" s="43" t="e">
        <f>IF(AND(Include_study?="Yes",Sufficient_data="Yes"),'Publication Bias Analysis'!AS39,NA())</f>
        <v>#N/A</v>
      </c>
      <c r="FF39" s="6" t="str">
        <f>IF(AND(Include_study?="Yes",Sufficient_data="Yes"),Calculations!FD39-AVERAGE('Publication Bias Analysis'!AR:AR),"")</f>
        <v/>
      </c>
      <c r="FG39" s="54" t="str">
        <f>IF(AND(Include_study?="Yes",Sufficient_data="Yes"),FE:FE-('Publication Bias Analysis'!AV$30+'Publication Bias Analysis'!AV$31*FD:FD),"")</f>
        <v/>
      </c>
      <c r="FK39" s="2"/>
      <c r="FL39"/>
      <c r="FM39" s="157"/>
      <c r="FN39" s="6" t="str">
        <f t="shared" si="70"/>
        <v/>
      </c>
      <c r="FO39" s="6" t="str">
        <f t="shared" si="74"/>
        <v/>
      </c>
      <c r="FP39" s="54" t="str">
        <f t="shared" si="75"/>
        <v/>
      </c>
    </row>
    <row r="40" spans="1:172" x14ac:dyDescent="0.2">
      <c r="A40" s="163"/>
      <c r="B40" s="10" t="str">
        <f>IF(AND(Sufficient_data="Yes",Include_study?="Yes"),IF(AND(Sort_By=$E$1,Order="Ascending"),IF(Input!Study_name="",COUNTIFS(Input!Study_name,"&lt;&gt;"&amp;"",Include_study?,"Yes",Sufficient_data,"Yes")+1,IF(COUNT(E40)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0" s="10" t="str">
        <f>IF(B40&lt;&gt;"",IF(B40=0,COUNTIF(B$2:B39,0)+1,COUNTIF(B$2:B39,B40)+COUNTIF(B:B,"&lt;"&amp;B40)+1),"")</f>
        <v/>
      </c>
      <c r="D40" s="10" t="str">
        <f t="shared" si="81"/>
        <v/>
      </c>
      <c r="E40" s="6" t="str">
        <f>IF(AND(Sufficient_data="Yes",Include_study?="Yes",Input!Study_name&lt;&gt;""),Input!Study_name,"")</f>
        <v/>
      </c>
      <c r="F40" s="6" t="str">
        <f>IF(AND(Sufficient_data="Yes",Include_study?="Yes"),Input!Effect_size,"")</f>
        <v/>
      </c>
      <c r="G40" s="10" t="str">
        <f>IF(AND(Sufficient_data="Yes",Include_study?="Yes",Input!Number_of_observations&lt;&gt;""),Input!Number_of_observations,"")</f>
        <v/>
      </c>
      <c r="H40" s="6" t="str">
        <f>IF(AND(Sufficient_data="Yes",Include_study?="Yes"),Input!Standard_error,"")</f>
        <v/>
      </c>
      <c r="I40" s="6" t="str">
        <f t="shared" si="82"/>
        <v/>
      </c>
      <c r="J40" s="6" t="str">
        <f t="shared" si="83"/>
        <v/>
      </c>
      <c r="K40" s="6" t="str">
        <f t="shared" si="84"/>
        <v/>
      </c>
      <c r="L40" s="6" t="str">
        <f t="shared" si="85"/>
        <v/>
      </c>
      <c r="M40" s="120" t="str">
        <f t="shared" si="86"/>
        <v/>
      </c>
      <c r="N40" s="54" t="str">
        <f t="shared" si="87"/>
        <v/>
      </c>
      <c r="O40" s="109"/>
      <c r="P40" s="75" t="e">
        <f t="shared" si="88"/>
        <v>#N/A</v>
      </c>
      <c r="Q40" s="6" t="e">
        <f>IF(AND(Sufficient_data="Yes",Include_study?="Yes",Input!Number_of_observations&lt;&gt;""),Effect_size-CI_Lower_limit,NA())</f>
        <v>#N/A</v>
      </c>
      <c r="R40" s="54" t="e">
        <f>IF(AND(Sufficient_data="Yes",Include_study?="Yes",Input!Number_of_observations&lt;&gt;""),CI_Upper_limit-Effect_size,NA())</f>
        <v>#N/A</v>
      </c>
      <c r="W40" s="163"/>
      <c r="X40" s="16" t="str">
        <f t="shared" si="89"/>
        <v/>
      </c>
      <c r="Y40" s="6" t="str">
        <f t="shared" si="90"/>
        <v/>
      </c>
      <c r="Z40" s="6" t="str">
        <f t="shared" si="91"/>
        <v/>
      </c>
      <c r="AA40" s="6" t="str">
        <f>IF(AND(Sufficient_data="Yes",Include_study?="Yes",Subgroup&lt;&gt;""),Input!Effect_size,"")</f>
        <v/>
      </c>
      <c r="AB40" s="6" t="str">
        <f t="shared" si="92"/>
        <v/>
      </c>
      <c r="AC40" s="6" t="str">
        <f t="shared" si="93"/>
        <v/>
      </c>
      <c r="AD40" s="6" t="str">
        <f t="shared" si="94"/>
        <v/>
      </c>
      <c r="AE40" s="6" t="str">
        <f t="shared" si="95"/>
        <v/>
      </c>
      <c r="AF40" s="6" t="str">
        <f t="shared" si="96"/>
        <v/>
      </c>
      <c r="AG40" s="125" t="str">
        <f t="shared" si="16"/>
        <v/>
      </c>
      <c r="AH40" s="128" t="str">
        <f t="shared" si="97"/>
        <v/>
      </c>
      <c r="AJ40" s="75" t="e">
        <f t="shared" si="98"/>
        <v>#N/A</v>
      </c>
      <c r="AK40" s="37" t="e">
        <f t="shared" si="99"/>
        <v>#N/A</v>
      </c>
      <c r="AL40" s="54" t="e">
        <f t="shared" si="100"/>
        <v>#N/A</v>
      </c>
      <c r="AN40" s="77" t="str">
        <f t="shared" si="101"/>
        <v/>
      </c>
      <c r="AO40" s="6" t="str">
        <f>IF(AND(Sufficient_data="Yes",Include_study?="Yes",Subgroup&lt;&gt;""),IF(COUNTIFS(Input!G$2:G39,"="&amp;"Yes",Input!C$2:C39,"="&amp;"Yes",Input!H$2:H39,"="&amp;Subgroup)&gt;0,"",Subgroup),"")</f>
        <v/>
      </c>
      <c r="AP40" s="16" t="str">
        <f t="shared" si="102"/>
        <v/>
      </c>
      <c r="AQ40" s="10" t="str">
        <f t="shared" si="103"/>
        <v/>
      </c>
      <c r="AR40" s="6" t="str">
        <f t="shared" si="104"/>
        <v/>
      </c>
      <c r="AS40" s="24" t="str">
        <f t="shared" si="105"/>
        <v/>
      </c>
      <c r="AT40" s="12" t="str">
        <f t="shared" si="106"/>
        <v/>
      </c>
      <c r="AU40" s="6" t="str">
        <f t="shared" si="107"/>
        <v/>
      </c>
      <c r="AV40" s="43" t="str">
        <f t="shared" si="108"/>
        <v/>
      </c>
      <c r="AW40" s="6" t="str">
        <f t="shared" si="109"/>
        <v/>
      </c>
      <c r="AX40" s="6" t="str">
        <f t="shared" si="110"/>
        <v/>
      </c>
      <c r="AY40" s="43" t="str">
        <f t="shared" si="111"/>
        <v/>
      </c>
      <c r="AZ40" s="16" t="str">
        <f t="shared" si="112"/>
        <v/>
      </c>
      <c r="BA40" s="131" t="str">
        <f t="shared" si="113"/>
        <v/>
      </c>
      <c r="BB40" s="131" t="str">
        <f t="shared" si="114"/>
        <v/>
      </c>
      <c r="BC40" s="6" t="str">
        <f t="shared" si="115"/>
        <v/>
      </c>
      <c r="BD40" s="6" t="str">
        <f t="shared" si="116"/>
        <v/>
      </c>
      <c r="BE40" s="131" t="str">
        <f t="shared" si="117"/>
        <v/>
      </c>
      <c r="BF40" s="131" t="str">
        <f t="shared" si="118"/>
        <v/>
      </c>
      <c r="BG40" s="6" t="str">
        <f t="shared" si="119"/>
        <v/>
      </c>
      <c r="BH40" s="6" t="str">
        <f t="shared" si="120"/>
        <v/>
      </c>
      <c r="BI40" s="6" t="str">
        <f t="shared" si="121"/>
        <v/>
      </c>
      <c r="BJ40" s="6" t="e">
        <f t="shared" si="122"/>
        <v>#N/A</v>
      </c>
      <c r="BK40" s="12" t="str">
        <f t="shared" si="76"/>
        <v/>
      </c>
      <c r="BL40" s="6" t="str">
        <f t="shared" si="123"/>
        <v/>
      </c>
      <c r="BM40" s="6" t="str">
        <f t="shared" si="124"/>
        <v/>
      </c>
      <c r="BN40" s="37" t="str">
        <f t="shared" si="125"/>
        <v/>
      </c>
      <c r="BO40" s="54" t="str">
        <f t="shared" si="72"/>
        <v/>
      </c>
      <c r="BQ40" s="33"/>
      <c r="BR40" s="134"/>
      <c r="BT40" s="164"/>
      <c r="BU40" s="6" t="e">
        <f t="shared" si="45"/>
        <v>#N/A</v>
      </c>
      <c r="BV40" s="6" t="e">
        <f t="shared" si="46"/>
        <v>#N/A</v>
      </c>
      <c r="BW40" s="6" t="str">
        <f t="shared" si="126"/>
        <v/>
      </c>
      <c r="BX40" s="6" t="str">
        <f>IF(AND(Sufficient_data="Yes",Include_study?="Yes",Moderator&lt;&gt;""),'Moderator Analysis'!F:F-CG$3,"")</f>
        <v/>
      </c>
      <c r="BY40" s="54" t="str">
        <f>IF(AND(Sufficient_data="Yes",Include_study?="Yes",Moderator&lt;&gt;""),Weightf*(Effect_size-CG$5-CG$4*'Moderator Analysis'!F:F)^2,"")</f>
        <v/>
      </c>
      <c r="CA40" s="75" t="str">
        <f>IF(AND(Sufficient_data="Yes",Include_study?="Yes",Moderator&lt;&gt;""),1/('Publication Bias Analysis'!F40^2+CG$7),"")</f>
        <v/>
      </c>
      <c r="CB40" s="6" t="str">
        <f>IF(AND(Sufficient_data="Yes",Include_study?="Yes",CA40&lt;&gt;""),Effect_size-'Moderator Analysis'!J$37,"")</f>
        <v/>
      </c>
      <c r="CC40" s="6" t="str">
        <f t="shared" si="127"/>
        <v/>
      </c>
      <c r="CD40" s="54" t="str">
        <f>IF(AND(Sufficient_data="Yes",Include_study?="Yes",CA40&lt;&gt;""),CA:CA*(Effect_size-'Moderator Analysis'!J$29-'Moderator Analysis'!J$30*Moderator)^2,"")</f>
        <v/>
      </c>
      <c r="CE40" s="27"/>
      <c r="CG40" s="2"/>
      <c r="CH40"/>
      <c r="CI40" s="164"/>
      <c r="CJ40" s="166"/>
      <c r="CK40" s="6" t="str">
        <f t="shared" si="128"/>
        <v/>
      </c>
      <c r="CL40" s="37" t="str">
        <f t="shared" si="129"/>
        <v/>
      </c>
      <c r="CM40" s="37" t="str">
        <f>IF(AND(Include_study?="Yes",Sufficient_data="Yes"),1/(Standard_error^2+IF(Additional_model="Fixed effect",0,'Publication Bias Analysis'!L$32)),"")</f>
        <v/>
      </c>
      <c r="CN40" s="37" t="str">
        <f>IF(AND(Include_study?="Yes",Sufficient_data="Yes"),'Publication Bias Analysis'!E:E-'Publication Bias Analysis'!I$29,"")</f>
        <v/>
      </c>
      <c r="CO40" s="37" t="str">
        <f t="shared" si="130"/>
        <v/>
      </c>
      <c r="CP40" s="37" t="str">
        <f t="shared" si="131"/>
        <v/>
      </c>
      <c r="CQ40" s="104" t="str">
        <f t="shared" si="132"/>
        <v/>
      </c>
      <c r="CR40" s="104" t="str">
        <f>IF(AND(Include_study?="Yes",Sufficient_data="Yes"),CQ:CQ+IF(DC:DC&lt;0,-1,1)*COUNTIF(CQ$2:CQ39,CQ:CQ),"")</f>
        <v/>
      </c>
      <c r="CS40" s="104" t="str">
        <f>IF(AND(Include_study?="Yes",Sufficient_data="Yes"),RANK(DG:DG,DG:DG,1)*IF(DF:DF&lt;0,-1,1)+IF(DF:DF&lt;0,-1,1)*COUNTIF(CQ$2:CQ39,CQ:CQ),"")</f>
        <v/>
      </c>
      <c r="CT40" s="104" t="str">
        <f>IF(AND(Include_study?="Yes",Sufficient_data="Yes"),RANK(DJ:DJ,DJ:DJ,1)*IF(DI:DI&lt;0,-1,1)+IF(DI:DI&lt;0,-1,1)*COUNTIF(CQ$2:CQ39,CQ:CQ),"")</f>
        <v/>
      </c>
      <c r="CU40" s="6" t="e">
        <f>IF(AND(Include_study?="Yes",Sufficient_data="Yes"),'Publication Bias Analysis'!E:E,NA())</f>
        <v>#N/A</v>
      </c>
      <c r="CV40" s="54" t="e">
        <f>IF(AND(Include_study?="Yes",Sufficient_data="Yes"),'Publication Bias Analysis'!F:F,NA())</f>
        <v>#N/A</v>
      </c>
      <c r="CZ40" s="2"/>
      <c r="DA40"/>
      <c r="DB40" s="157"/>
      <c r="DC4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0" s="6" t="str">
        <f t="shared" si="133"/>
        <v/>
      </c>
      <c r="DE40" s="54" t="str">
        <f>IF(AND(Include_study?="Yes",Sufficient_data="Yes"),1/('Publication Bias Analysis'!F:F^2+IF(Additional_model="Fixed effect",0,$DN$6)),"")</f>
        <v/>
      </c>
      <c r="DF40" s="6" t="str">
        <f>IF(AND(Include_study?="Yes",Sufficient_data="Yes"),IF('Publication Bias Analysis'!L$38="Left",'Publication Bias Analysis'!E:E-DN$3,DN$3-'Publication Bias Analysis'!E:E),"")</f>
        <v/>
      </c>
      <c r="DG40" s="6" t="str">
        <f t="shared" si="134"/>
        <v/>
      </c>
      <c r="DH40" s="54" t="str">
        <f>IF(AND(DF40&lt;&gt;"",CR40&lt;=MAX(CR:CR)-DN$7),1/('Publication Bias Analysis'!F:F^2+IF(Additional_model="Fixed effect",0,$DN$13)),"")</f>
        <v/>
      </c>
      <c r="DI40" s="6" t="str">
        <f>IF(AND(Include_study?="Yes",Sufficient_data="Yes"),IF('Publication Bias Analysis'!L$38="Left",'Publication Bias Analysis'!E:E-DN$10,DN$10-'Publication Bias Analysis'!E:E),"")</f>
        <v/>
      </c>
      <c r="DJ40" s="6" t="str">
        <f t="shared" si="135"/>
        <v/>
      </c>
      <c r="DK40" s="54" t="str">
        <f t="shared" si="136"/>
        <v/>
      </c>
      <c r="DP40" s="73">
        <v>39</v>
      </c>
      <c r="DQ40" s="10" t="str">
        <f>IF(Trim_and_fill="On",IF(DN$21&gt;COUNT(DQ$2:DQ39),IF(COUNTIF(CR:CR,-1*(MAX(CR:CR)-DP40+1))=1,"",MAX(CR:CR)-DP40+1),""),"")</f>
        <v/>
      </c>
      <c r="DR40" s="6" t="str">
        <f t="shared" si="58"/>
        <v/>
      </c>
      <c r="DS40" s="6" t="str">
        <f t="shared" si="77"/>
        <v/>
      </c>
      <c r="DT40" s="6" t="str">
        <f t="shared" si="78"/>
        <v/>
      </c>
      <c r="DU40" s="37" t="str">
        <f>IF(DQ40&lt;&gt;"",1/(DS40^2+IF(Additional_model="Fixed effect",0,'Publication Bias Analysis'!L$32)),"")</f>
        <v/>
      </c>
      <c r="DV40" s="54" t="str">
        <f>IF(DQ40&lt;&gt;"",DR40-'Publication Bias Analysis'!I$37,"")</f>
        <v/>
      </c>
      <c r="DX40" s="73">
        <v>39</v>
      </c>
      <c r="DY40" s="6" t="e">
        <f t="shared" si="79"/>
        <v>#N/A</v>
      </c>
      <c r="DZ40" s="54" t="e">
        <f t="shared" si="80"/>
        <v>#N/A</v>
      </c>
      <c r="EB40" s="157"/>
      <c r="EC40" s="6" t="str">
        <f>IF(AND(Include_study?="Yes",Sufficient_data="Yes"),Calculations!CO:CO-AVERAGE(Calculations!CO:CO),"")</f>
        <v/>
      </c>
      <c r="ED40" s="54" t="str">
        <f>IF(AND(Include_study?="Yes",Sufficient_data="Yes"),Calculations!CP40-('Publication Bias Analysis'!P$3+Calculations!CO40*'Publication Bias Analysis'!P$4),"")</f>
        <v/>
      </c>
      <c r="EF40" s="157"/>
      <c r="EG40" s="6" t="str">
        <f t="shared" si="137"/>
        <v/>
      </c>
      <c r="EH40" s="6" t="str">
        <f t="shared" si="138"/>
        <v/>
      </c>
      <c r="EI40" s="10" t="str">
        <f t="shared" si="139"/>
        <v/>
      </c>
      <c r="EJ40" s="10" t="str">
        <f t="shared" si="140"/>
        <v/>
      </c>
      <c r="EK40" s="10" t="str">
        <f>IF(AND(Include_study?="Yes",Sufficient_data="Yes"),COUNTIFS(EI$2:EI39,"&lt;"&amp;EI40,EJ$2:EJ39,"&lt;"&amp;EJ40)+COUNTIFS(EI$2:EI39,"&gt;"&amp;EI40,EJ$2:EJ39,"&gt;"&amp;EJ40)+COUNTIFS(EI41:EI$201,"&lt;"&amp;EI40,EJ41:EJ$201,"&lt;"&amp;EJ40)+COUNTIFS(EI41:EI$201,"&gt;"&amp;EI40,EJ41:EJ$201,"&gt;"&amp;EJ40),"")</f>
        <v/>
      </c>
      <c r="EL40" s="70" t="str">
        <f>IF(AND(Include_study?="Yes",Sufficient_data="Yes"),COUNTIFS(EI$2:EI39,"&lt;"&amp;EI40,EJ$2:EJ39,"&gt;"&amp;EJ40)+COUNTIFS(EI$2:EI39,"&gt;"&amp;EI40,EJ$2:EJ39,"&lt;"&amp;EJ40)+COUNTIFS(EI41:EI$201,"&lt;"&amp;EI40,EJ41:EJ$201,"&gt;"&amp;EJ40)+COUNTIFS(EI41:EI$201,"&gt;"&amp;EI40,EJ41:EJ$201,"&lt;"&amp;EJ40),"")</f>
        <v/>
      </c>
      <c r="EN40" s="157"/>
      <c r="ER40"/>
      <c r="ES40" s="157"/>
      <c r="ET40" s="6" t="e">
        <f t="shared" si="141"/>
        <v>#N/A</v>
      </c>
      <c r="EU40" s="54" t="e">
        <f t="shared" si="142"/>
        <v>#N/A</v>
      </c>
      <c r="EY40" s="2"/>
      <c r="EZ40"/>
      <c r="FA40" s="157"/>
      <c r="FB40" s="10" t="str">
        <f>IF('Publication Bias Analysis'!AS:AS&lt;&gt;"",RANK('Publication Bias Analysis'!AS:AS,'Publication Bias Analysis'!AS:AS,1)+COUNTIF('Publication Bias Analysis'!AS$2:AS39,'Publication Bias Analysis'!AS40),"")</f>
        <v/>
      </c>
      <c r="FC40" s="6" t="str">
        <f t="shared" si="143"/>
        <v/>
      </c>
      <c r="FD40" s="43" t="e">
        <f>IF(AND(Include_study?="Yes",Sufficient_data="Yes"),'Publication Bias Analysis'!AR40,NA())</f>
        <v>#N/A</v>
      </c>
      <c r="FE40" s="43" t="e">
        <f>IF(AND(Include_study?="Yes",Sufficient_data="Yes"),'Publication Bias Analysis'!AS40,NA())</f>
        <v>#N/A</v>
      </c>
      <c r="FF40" s="6" t="str">
        <f>IF(AND(Include_study?="Yes",Sufficient_data="Yes"),Calculations!FD40-AVERAGE('Publication Bias Analysis'!AR:AR),"")</f>
        <v/>
      </c>
      <c r="FG40" s="54" t="str">
        <f>IF(AND(Include_study?="Yes",Sufficient_data="Yes"),FE:FE-('Publication Bias Analysis'!AV$30+'Publication Bias Analysis'!AV$31*FD:FD),"")</f>
        <v/>
      </c>
      <c r="FK40" s="2"/>
      <c r="FL40"/>
      <c r="FM40" s="157"/>
      <c r="FN40" s="6" t="str">
        <f t="shared" si="70"/>
        <v/>
      </c>
      <c r="FO40" s="6" t="str">
        <f t="shared" si="74"/>
        <v/>
      </c>
      <c r="FP40" s="54" t="str">
        <f t="shared" si="75"/>
        <v/>
      </c>
    </row>
    <row r="41" spans="1:172" x14ac:dyDescent="0.2">
      <c r="A41" s="163"/>
      <c r="B41" s="10" t="str">
        <f>IF(AND(Sufficient_data="Yes",Include_study?="Yes"),IF(AND(Sort_By=$E$1,Order="Ascending"),IF(Input!Study_name="",COUNTIFS(Input!Study_name,"&lt;&gt;"&amp;"",Include_study?,"Yes",Sufficient_data,"Yes")+1,IF(COUNT(E41)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1" s="10" t="str">
        <f>IF(B41&lt;&gt;"",IF(B41=0,COUNTIF(B$2:B40,0)+1,COUNTIF(B$2:B40,B41)+COUNTIF(B:B,"&lt;"&amp;B41)+1),"")</f>
        <v/>
      </c>
      <c r="D41" s="10" t="str">
        <f t="shared" si="81"/>
        <v/>
      </c>
      <c r="E41" s="6" t="str">
        <f>IF(AND(Sufficient_data="Yes",Include_study?="Yes",Input!Study_name&lt;&gt;""),Input!Study_name,"")</f>
        <v/>
      </c>
      <c r="F41" s="6" t="str">
        <f>IF(AND(Sufficient_data="Yes",Include_study?="Yes"),Input!Effect_size,"")</f>
        <v/>
      </c>
      <c r="G41" s="10" t="str">
        <f>IF(AND(Sufficient_data="Yes",Include_study?="Yes",Input!Number_of_observations&lt;&gt;""),Input!Number_of_observations,"")</f>
        <v/>
      </c>
      <c r="H41" s="6" t="str">
        <f>IF(AND(Sufficient_data="Yes",Include_study?="Yes"),Input!Standard_error,"")</f>
        <v/>
      </c>
      <c r="I41" s="6" t="str">
        <f t="shared" si="82"/>
        <v/>
      </c>
      <c r="J41" s="6" t="str">
        <f t="shared" si="83"/>
        <v/>
      </c>
      <c r="K41" s="6" t="str">
        <f t="shared" si="84"/>
        <v/>
      </c>
      <c r="L41" s="6" t="str">
        <f t="shared" si="85"/>
        <v/>
      </c>
      <c r="M41" s="120" t="str">
        <f t="shared" si="86"/>
        <v/>
      </c>
      <c r="N41" s="54" t="str">
        <f t="shared" si="87"/>
        <v/>
      </c>
      <c r="O41" s="109"/>
      <c r="P41" s="75" t="e">
        <f t="shared" si="88"/>
        <v>#N/A</v>
      </c>
      <c r="Q41" s="6" t="e">
        <f>IF(AND(Sufficient_data="Yes",Include_study?="Yes",Input!Number_of_observations&lt;&gt;""),Effect_size-CI_Lower_limit,NA())</f>
        <v>#N/A</v>
      </c>
      <c r="R41" s="54" t="e">
        <f>IF(AND(Sufficient_data="Yes",Include_study?="Yes",Input!Number_of_observations&lt;&gt;""),CI_Upper_limit-Effect_size,NA())</f>
        <v>#N/A</v>
      </c>
      <c r="W41" s="163"/>
      <c r="X41" s="16" t="str">
        <f t="shared" si="89"/>
        <v/>
      </c>
      <c r="Y41" s="6" t="str">
        <f t="shared" si="90"/>
        <v/>
      </c>
      <c r="Z41" s="6" t="str">
        <f t="shared" si="91"/>
        <v/>
      </c>
      <c r="AA41" s="6" t="str">
        <f>IF(AND(Sufficient_data="Yes",Include_study?="Yes",Subgroup&lt;&gt;""),Input!Effect_size,"")</f>
        <v/>
      </c>
      <c r="AB41" s="6" t="str">
        <f t="shared" si="92"/>
        <v/>
      </c>
      <c r="AC41" s="6" t="str">
        <f t="shared" si="93"/>
        <v/>
      </c>
      <c r="AD41" s="6" t="str">
        <f t="shared" si="94"/>
        <v/>
      </c>
      <c r="AE41" s="6" t="str">
        <f t="shared" si="95"/>
        <v/>
      </c>
      <c r="AF41" s="6" t="str">
        <f t="shared" si="96"/>
        <v/>
      </c>
      <c r="AG41" s="125" t="str">
        <f t="shared" si="16"/>
        <v/>
      </c>
      <c r="AH41" s="128" t="str">
        <f t="shared" si="97"/>
        <v/>
      </c>
      <c r="AJ41" s="75" t="e">
        <f t="shared" si="98"/>
        <v>#N/A</v>
      </c>
      <c r="AK41" s="37" t="e">
        <f t="shared" si="99"/>
        <v>#N/A</v>
      </c>
      <c r="AL41" s="54" t="e">
        <f t="shared" si="100"/>
        <v>#N/A</v>
      </c>
      <c r="AN41" s="77" t="str">
        <f t="shared" si="101"/>
        <v/>
      </c>
      <c r="AO41" s="6" t="str">
        <f>IF(AND(Sufficient_data="Yes",Include_study?="Yes",Subgroup&lt;&gt;""),IF(COUNTIFS(Input!G$2:G40,"="&amp;"Yes",Input!C$2:C40,"="&amp;"Yes",Input!H$2:H40,"="&amp;Subgroup)&gt;0,"",Subgroup),"")</f>
        <v/>
      </c>
      <c r="AP41" s="16" t="str">
        <f t="shared" si="102"/>
        <v/>
      </c>
      <c r="AQ41" s="10" t="str">
        <f t="shared" si="103"/>
        <v/>
      </c>
      <c r="AR41" s="6" t="str">
        <f t="shared" si="104"/>
        <v/>
      </c>
      <c r="AS41" s="24" t="str">
        <f t="shared" si="105"/>
        <v/>
      </c>
      <c r="AT41" s="12" t="str">
        <f t="shared" si="106"/>
        <v/>
      </c>
      <c r="AU41" s="6" t="str">
        <f t="shared" si="107"/>
        <v/>
      </c>
      <c r="AV41" s="43" t="str">
        <f t="shared" si="108"/>
        <v/>
      </c>
      <c r="AW41" s="6" t="str">
        <f t="shared" si="109"/>
        <v/>
      </c>
      <c r="AX41" s="6" t="str">
        <f t="shared" si="110"/>
        <v/>
      </c>
      <c r="AY41" s="43" t="str">
        <f t="shared" si="111"/>
        <v/>
      </c>
      <c r="AZ41" s="16" t="str">
        <f t="shared" si="112"/>
        <v/>
      </c>
      <c r="BA41" s="131" t="str">
        <f t="shared" si="113"/>
        <v/>
      </c>
      <c r="BB41" s="131" t="str">
        <f t="shared" si="114"/>
        <v/>
      </c>
      <c r="BC41" s="6" t="str">
        <f t="shared" si="115"/>
        <v/>
      </c>
      <c r="BD41" s="6" t="str">
        <f t="shared" si="116"/>
        <v/>
      </c>
      <c r="BE41" s="131" t="str">
        <f t="shared" si="117"/>
        <v/>
      </c>
      <c r="BF41" s="131" t="str">
        <f t="shared" si="118"/>
        <v/>
      </c>
      <c r="BG41" s="6" t="str">
        <f t="shared" si="119"/>
        <v/>
      </c>
      <c r="BH41" s="6" t="str">
        <f t="shared" si="120"/>
        <v/>
      </c>
      <c r="BI41" s="6" t="str">
        <f t="shared" si="121"/>
        <v/>
      </c>
      <c r="BJ41" s="6" t="e">
        <f t="shared" si="122"/>
        <v>#N/A</v>
      </c>
      <c r="BK41" s="12" t="str">
        <f t="shared" si="76"/>
        <v/>
      </c>
      <c r="BL41" s="6" t="str">
        <f t="shared" si="123"/>
        <v/>
      </c>
      <c r="BM41" s="6" t="str">
        <f t="shared" si="124"/>
        <v/>
      </c>
      <c r="BN41" s="37" t="str">
        <f t="shared" si="125"/>
        <v/>
      </c>
      <c r="BO41" s="54" t="str">
        <f t="shared" si="72"/>
        <v/>
      </c>
      <c r="BT41" s="164"/>
      <c r="BU41" s="6" t="e">
        <f t="shared" si="45"/>
        <v>#N/A</v>
      </c>
      <c r="BV41" s="6" t="e">
        <f t="shared" si="46"/>
        <v>#N/A</v>
      </c>
      <c r="BW41" s="6" t="str">
        <f t="shared" si="126"/>
        <v/>
      </c>
      <c r="BX41" s="6" t="str">
        <f>IF(AND(Sufficient_data="Yes",Include_study?="Yes",Moderator&lt;&gt;""),'Moderator Analysis'!F:F-CG$3,"")</f>
        <v/>
      </c>
      <c r="BY41" s="54" t="str">
        <f>IF(AND(Sufficient_data="Yes",Include_study?="Yes",Moderator&lt;&gt;""),Weightf*(Effect_size-CG$5-CG$4*'Moderator Analysis'!F:F)^2,"")</f>
        <v/>
      </c>
      <c r="CA41" s="75" t="str">
        <f>IF(AND(Sufficient_data="Yes",Include_study?="Yes",Moderator&lt;&gt;""),1/('Publication Bias Analysis'!F41^2+CG$7),"")</f>
        <v/>
      </c>
      <c r="CB41" s="6" t="str">
        <f>IF(AND(Sufficient_data="Yes",Include_study?="Yes",CA41&lt;&gt;""),Effect_size-'Moderator Analysis'!J$37,"")</f>
        <v/>
      </c>
      <c r="CC41" s="6" t="str">
        <f t="shared" si="127"/>
        <v/>
      </c>
      <c r="CD41" s="54" t="str">
        <f>IF(AND(Sufficient_data="Yes",Include_study?="Yes",CA41&lt;&gt;""),CA:CA*(Effect_size-'Moderator Analysis'!J$29-'Moderator Analysis'!J$30*Moderator)^2,"")</f>
        <v/>
      </c>
      <c r="CE41" s="27"/>
      <c r="CG41" s="2"/>
      <c r="CH41"/>
      <c r="CI41" s="164"/>
      <c r="CJ41" s="166"/>
      <c r="CK41" s="6" t="str">
        <f t="shared" si="128"/>
        <v/>
      </c>
      <c r="CL41" s="37" t="str">
        <f t="shared" si="129"/>
        <v/>
      </c>
      <c r="CM41" s="37" t="str">
        <f>IF(AND(Include_study?="Yes",Sufficient_data="Yes"),1/(Standard_error^2+IF(Additional_model="Fixed effect",0,'Publication Bias Analysis'!L$32)),"")</f>
        <v/>
      </c>
      <c r="CN41" s="37" t="str">
        <f>IF(AND(Include_study?="Yes",Sufficient_data="Yes"),'Publication Bias Analysis'!E:E-'Publication Bias Analysis'!I$29,"")</f>
        <v/>
      </c>
      <c r="CO41" s="37" t="str">
        <f t="shared" si="130"/>
        <v/>
      </c>
      <c r="CP41" s="37" t="str">
        <f t="shared" si="131"/>
        <v/>
      </c>
      <c r="CQ41" s="104" t="str">
        <f t="shared" si="132"/>
        <v/>
      </c>
      <c r="CR41" s="104" t="str">
        <f>IF(AND(Include_study?="Yes",Sufficient_data="Yes"),CQ:CQ+IF(DC:DC&lt;0,-1,1)*COUNTIF(CQ$2:CQ40,CQ:CQ),"")</f>
        <v/>
      </c>
      <c r="CS41" s="104" t="str">
        <f>IF(AND(Include_study?="Yes",Sufficient_data="Yes"),RANK(DG:DG,DG:DG,1)*IF(DF:DF&lt;0,-1,1)+IF(DF:DF&lt;0,-1,1)*COUNTIF(CQ$2:CQ40,CQ:CQ),"")</f>
        <v/>
      </c>
      <c r="CT41" s="104" t="str">
        <f>IF(AND(Include_study?="Yes",Sufficient_data="Yes"),RANK(DJ:DJ,DJ:DJ,1)*IF(DI:DI&lt;0,-1,1)+IF(DI:DI&lt;0,-1,1)*COUNTIF(CQ$2:CQ40,CQ:CQ),"")</f>
        <v/>
      </c>
      <c r="CU41" s="6" t="e">
        <f>IF(AND(Include_study?="Yes",Sufficient_data="Yes"),'Publication Bias Analysis'!E:E,NA())</f>
        <v>#N/A</v>
      </c>
      <c r="CV41" s="54" t="e">
        <f>IF(AND(Include_study?="Yes",Sufficient_data="Yes"),'Publication Bias Analysis'!F:F,NA())</f>
        <v>#N/A</v>
      </c>
      <c r="CZ41" s="2"/>
      <c r="DA41"/>
      <c r="DB41" s="157"/>
      <c r="DC4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1" s="6" t="str">
        <f t="shared" si="133"/>
        <v/>
      </c>
      <c r="DE41" s="54" t="str">
        <f>IF(AND(Include_study?="Yes",Sufficient_data="Yes"),1/('Publication Bias Analysis'!F:F^2+IF(Additional_model="Fixed effect",0,$DN$6)),"")</f>
        <v/>
      </c>
      <c r="DF41" s="6" t="str">
        <f>IF(AND(Include_study?="Yes",Sufficient_data="Yes"),IF('Publication Bias Analysis'!L$38="Left",'Publication Bias Analysis'!E:E-DN$3,DN$3-'Publication Bias Analysis'!E:E),"")</f>
        <v/>
      </c>
      <c r="DG41" s="6" t="str">
        <f t="shared" si="134"/>
        <v/>
      </c>
      <c r="DH41" s="54" t="str">
        <f>IF(AND(DF41&lt;&gt;"",CR41&lt;=MAX(CR:CR)-DN$7),1/('Publication Bias Analysis'!F:F^2+IF(Additional_model="Fixed effect",0,$DN$13)),"")</f>
        <v/>
      </c>
      <c r="DI41" s="6" t="str">
        <f>IF(AND(Include_study?="Yes",Sufficient_data="Yes"),IF('Publication Bias Analysis'!L$38="Left",'Publication Bias Analysis'!E:E-DN$10,DN$10-'Publication Bias Analysis'!E:E),"")</f>
        <v/>
      </c>
      <c r="DJ41" s="6" t="str">
        <f t="shared" si="135"/>
        <v/>
      </c>
      <c r="DK41" s="54" t="str">
        <f t="shared" si="136"/>
        <v/>
      </c>
      <c r="DP41" s="57">
        <v>40</v>
      </c>
      <c r="DQ41" s="58" t="str">
        <f>IF(Trim_and_fill="On",IF(DN$21&gt;COUNT(DQ$2:DQ40),IF(COUNTIF(CR:CR,-1*(MAX(CR:CR)-DP41+1))=1,"",MAX(CR:CR)-DP41+1),""),"")</f>
        <v/>
      </c>
      <c r="DR41" s="50" t="str">
        <f t="shared" si="58"/>
        <v/>
      </c>
      <c r="DS41" s="50" t="str">
        <f t="shared" si="77"/>
        <v/>
      </c>
      <c r="DT41" s="50" t="str">
        <f t="shared" si="78"/>
        <v/>
      </c>
      <c r="DU41" s="50" t="str">
        <f>IF(DQ41&lt;&gt;"",1/(DS41^2+IF(Additional_model="Fixed effect",0,'Publication Bias Analysis'!L$32)),"")</f>
        <v/>
      </c>
      <c r="DV41" s="65" t="str">
        <f>IF(DQ41&lt;&gt;"",DR41-'Publication Bias Analysis'!I$37,"")</f>
        <v/>
      </c>
      <c r="DX41" s="57">
        <v>40</v>
      </c>
      <c r="DY41" s="50" t="e">
        <f t="shared" si="79"/>
        <v>#N/A</v>
      </c>
      <c r="DZ41" s="65" t="e">
        <f t="shared" si="80"/>
        <v>#N/A</v>
      </c>
      <c r="EB41" s="157"/>
      <c r="EC41" s="6" t="str">
        <f>IF(AND(Include_study?="Yes",Sufficient_data="Yes"),Calculations!CO:CO-AVERAGE(Calculations!CO:CO),"")</f>
        <v/>
      </c>
      <c r="ED41" s="54" t="str">
        <f>IF(AND(Include_study?="Yes",Sufficient_data="Yes"),Calculations!CP41-('Publication Bias Analysis'!P$3+Calculations!CO41*'Publication Bias Analysis'!P$4),"")</f>
        <v/>
      </c>
      <c r="EF41" s="157"/>
      <c r="EG41" s="6" t="str">
        <f t="shared" si="137"/>
        <v/>
      </c>
      <c r="EH41" s="6" t="str">
        <f t="shared" si="138"/>
        <v/>
      </c>
      <c r="EI41" s="10" t="str">
        <f t="shared" si="139"/>
        <v/>
      </c>
      <c r="EJ41" s="10" t="str">
        <f t="shared" si="140"/>
        <v/>
      </c>
      <c r="EK41" s="10" t="str">
        <f>IF(AND(Include_study?="Yes",Sufficient_data="Yes"),COUNTIFS(EI$2:EI40,"&lt;"&amp;EI41,EJ$2:EJ40,"&lt;"&amp;EJ41)+COUNTIFS(EI$2:EI40,"&gt;"&amp;EI41,EJ$2:EJ40,"&gt;"&amp;EJ41)+COUNTIFS(EI42:EI$201,"&lt;"&amp;EI41,EJ42:EJ$201,"&lt;"&amp;EJ41)+COUNTIFS(EI42:EI$201,"&gt;"&amp;EI41,EJ42:EJ$201,"&gt;"&amp;EJ41),"")</f>
        <v/>
      </c>
      <c r="EL41" s="70" t="str">
        <f>IF(AND(Include_study?="Yes",Sufficient_data="Yes"),COUNTIFS(EI$2:EI40,"&lt;"&amp;EI41,EJ$2:EJ40,"&gt;"&amp;EJ41)+COUNTIFS(EI$2:EI40,"&gt;"&amp;EI41,EJ$2:EJ40,"&lt;"&amp;EJ41)+COUNTIFS(EI42:EI$201,"&lt;"&amp;EI41,EJ42:EJ$201,"&gt;"&amp;EJ41)+COUNTIFS(EI42:EI$201,"&gt;"&amp;EI41,EJ42:EJ$201,"&lt;"&amp;EJ41),"")</f>
        <v/>
      </c>
      <c r="EN41" s="157"/>
      <c r="ER41"/>
      <c r="ES41" s="157"/>
      <c r="ET41" s="6" t="e">
        <f t="shared" si="141"/>
        <v>#N/A</v>
      </c>
      <c r="EU41" s="54" t="e">
        <f t="shared" si="142"/>
        <v>#N/A</v>
      </c>
      <c r="EY41" s="2"/>
      <c r="EZ41"/>
      <c r="FA41" s="157"/>
      <c r="FB41" s="10" t="str">
        <f>IF('Publication Bias Analysis'!AS:AS&lt;&gt;"",RANK('Publication Bias Analysis'!AS:AS,'Publication Bias Analysis'!AS:AS,1)+COUNTIF('Publication Bias Analysis'!AS$2:AS40,'Publication Bias Analysis'!AS41),"")</f>
        <v/>
      </c>
      <c r="FC41" s="6" t="str">
        <f t="shared" si="143"/>
        <v/>
      </c>
      <c r="FD41" s="43" t="e">
        <f>IF(AND(Include_study?="Yes",Sufficient_data="Yes"),'Publication Bias Analysis'!AR41,NA())</f>
        <v>#N/A</v>
      </c>
      <c r="FE41" s="43" t="e">
        <f>IF(AND(Include_study?="Yes",Sufficient_data="Yes"),'Publication Bias Analysis'!AS41,NA())</f>
        <v>#N/A</v>
      </c>
      <c r="FF41" s="6" t="str">
        <f>IF(AND(Include_study?="Yes",Sufficient_data="Yes"),Calculations!FD41-AVERAGE('Publication Bias Analysis'!AR:AR),"")</f>
        <v/>
      </c>
      <c r="FG41" s="54" t="str">
        <f>IF(AND(Include_study?="Yes",Sufficient_data="Yes"),FE:FE-('Publication Bias Analysis'!AV$30+'Publication Bias Analysis'!AV$31*FD:FD),"")</f>
        <v/>
      </c>
      <c r="FK41" s="2"/>
      <c r="FL41"/>
      <c r="FM41" s="157"/>
      <c r="FN41" s="6" t="str">
        <f t="shared" si="70"/>
        <v/>
      </c>
      <c r="FO41" s="6" t="str">
        <f t="shared" si="74"/>
        <v/>
      </c>
      <c r="FP41" s="54" t="str">
        <f t="shared" si="75"/>
        <v/>
      </c>
    </row>
    <row r="42" spans="1:172" x14ac:dyDescent="0.2">
      <c r="A42" s="163"/>
      <c r="B42" s="10" t="str">
        <f>IF(AND(Sufficient_data="Yes",Include_study?="Yes"),IF(AND(Sort_By=$E$1,Order="Ascending"),IF(Input!Study_name="",COUNTIFS(Input!Study_name,"&lt;&gt;"&amp;"",Include_study?,"Yes",Sufficient_data,"Yes")+1,IF(COUNT(E42)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2" s="10" t="str">
        <f>IF(B42&lt;&gt;"",IF(B42=0,COUNTIF(B$2:B41,0)+1,COUNTIF(B$2:B41,B42)+COUNTIF(B:B,"&lt;"&amp;B42)+1),"")</f>
        <v/>
      </c>
      <c r="D42" s="10" t="str">
        <f t="shared" si="81"/>
        <v/>
      </c>
      <c r="E42" s="6" t="str">
        <f>IF(AND(Sufficient_data="Yes",Include_study?="Yes",Input!Study_name&lt;&gt;""),Input!Study_name,"")</f>
        <v/>
      </c>
      <c r="F42" s="6" t="str">
        <f>IF(AND(Sufficient_data="Yes",Include_study?="Yes"),Input!Effect_size,"")</f>
        <v/>
      </c>
      <c r="G42" s="10" t="str">
        <f>IF(AND(Sufficient_data="Yes",Include_study?="Yes",Input!Number_of_observations&lt;&gt;""),Input!Number_of_observations,"")</f>
        <v/>
      </c>
      <c r="H42" s="6" t="str">
        <f>IF(AND(Sufficient_data="Yes",Include_study?="Yes"),Input!Standard_error,"")</f>
        <v/>
      </c>
      <c r="I42" s="6" t="str">
        <f t="shared" si="82"/>
        <v/>
      </c>
      <c r="J42" s="6" t="str">
        <f t="shared" si="83"/>
        <v/>
      </c>
      <c r="K42" s="6" t="str">
        <f t="shared" si="84"/>
        <v/>
      </c>
      <c r="L42" s="6" t="str">
        <f t="shared" si="85"/>
        <v/>
      </c>
      <c r="M42" s="120" t="str">
        <f t="shared" si="86"/>
        <v/>
      </c>
      <c r="N42" s="54" t="str">
        <f t="shared" si="87"/>
        <v/>
      </c>
      <c r="O42" s="109"/>
      <c r="P42" s="75" t="e">
        <f t="shared" si="88"/>
        <v>#N/A</v>
      </c>
      <c r="Q42" s="6" t="e">
        <f>IF(AND(Sufficient_data="Yes",Include_study?="Yes",Input!Number_of_observations&lt;&gt;""),Effect_size-CI_Lower_limit,NA())</f>
        <v>#N/A</v>
      </c>
      <c r="R42" s="54" t="e">
        <f>IF(AND(Sufficient_data="Yes",Include_study?="Yes",Input!Number_of_observations&lt;&gt;""),CI_Upper_limit-Effect_size,NA())</f>
        <v>#N/A</v>
      </c>
      <c r="W42" s="163"/>
      <c r="X42" s="16" t="str">
        <f t="shared" si="89"/>
        <v/>
      </c>
      <c r="Y42" s="6" t="str">
        <f t="shared" si="90"/>
        <v/>
      </c>
      <c r="Z42" s="6" t="str">
        <f t="shared" si="91"/>
        <v/>
      </c>
      <c r="AA42" s="6" t="str">
        <f>IF(AND(Sufficient_data="Yes",Include_study?="Yes",Subgroup&lt;&gt;""),Input!Effect_size,"")</f>
        <v/>
      </c>
      <c r="AB42" s="6" t="str">
        <f t="shared" si="92"/>
        <v/>
      </c>
      <c r="AC42" s="6" t="str">
        <f t="shared" si="93"/>
        <v/>
      </c>
      <c r="AD42" s="6" t="str">
        <f t="shared" si="94"/>
        <v/>
      </c>
      <c r="AE42" s="6" t="str">
        <f t="shared" si="95"/>
        <v/>
      </c>
      <c r="AF42" s="6" t="str">
        <f t="shared" si="96"/>
        <v/>
      </c>
      <c r="AG42" s="125" t="str">
        <f t="shared" si="16"/>
        <v/>
      </c>
      <c r="AH42" s="128" t="str">
        <f t="shared" si="97"/>
        <v/>
      </c>
      <c r="AJ42" s="75" t="e">
        <f t="shared" si="98"/>
        <v>#N/A</v>
      </c>
      <c r="AK42" s="37" t="e">
        <f t="shared" si="99"/>
        <v>#N/A</v>
      </c>
      <c r="AL42" s="54" t="e">
        <f t="shared" si="100"/>
        <v>#N/A</v>
      </c>
      <c r="AN42" s="77" t="str">
        <f t="shared" si="101"/>
        <v/>
      </c>
      <c r="AO42" s="6" t="str">
        <f>IF(AND(Sufficient_data="Yes",Include_study?="Yes",Subgroup&lt;&gt;""),IF(COUNTIFS(Input!G$2:G41,"="&amp;"Yes",Input!C$2:C41,"="&amp;"Yes",Input!H$2:H41,"="&amp;Subgroup)&gt;0,"",Subgroup),"")</f>
        <v/>
      </c>
      <c r="AP42" s="16" t="str">
        <f t="shared" si="102"/>
        <v/>
      </c>
      <c r="AQ42" s="10" t="str">
        <f t="shared" si="103"/>
        <v/>
      </c>
      <c r="AR42" s="6" t="str">
        <f t="shared" si="104"/>
        <v/>
      </c>
      <c r="AS42" s="24" t="str">
        <f t="shared" si="105"/>
        <v/>
      </c>
      <c r="AT42" s="12" t="str">
        <f t="shared" si="106"/>
        <v/>
      </c>
      <c r="AU42" s="6" t="str">
        <f t="shared" si="107"/>
        <v/>
      </c>
      <c r="AV42" s="43" t="str">
        <f t="shared" si="108"/>
        <v/>
      </c>
      <c r="AW42" s="6" t="str">
        <f t="shared" si="109"/>
        <v/>
      </c>
      <c r="AX42" s="6" t="str">
        <f t="shared" si="110"/>
        <v/>
      </c>
      <c r="AY42" s="43" t="str">
        <f t="shared" si="111"/>
        <v/>
      </c>
      <c r="AZ42" s="16" t="str">
        <f t="shared" si="112"/>
        <v/>
      </c>
      <c r="BA42" s="131" t="str">
        <f t="shared" si="113"/>
        <v/>
      </c>
      <c r="BB42" s="131" t="str">
        <f t="shared" si="114"/>
        <v/>
      </c>
      <c r="BC42" s="6" t="str">
        <f t="shared" si="115"/>
        <v/>
      </c>
      <c r="BD42" s="6" t="str">
        <f t="shared" si="116"/>
        <v/>
      </c>
      <c r="BE42" s="131" t="str">
        <f t="shared" si="117"/>
        <v/>
      </c>
      <c r="BF42" s="131" t="str">
        <f t="shared" si="118"/>
        <v/>
      </c>
      <c r="BG42" s="6" t="str">
        <f t="shared" si="119"/>
        <v/>
      </c>
      <c r="BH42" s="6" t="str">
        <f t="shared" si="120"/>
        <v/>
      </c>
      <c r="BI42" s="6" t="str">
        <f t="shared" si="121"/>
        <v/>
      </c>
      <c r="BJ42" s="6" t="e">
        <f t="shared" si="122"/>
        <v>#N/A</v>
      </c>
      <c r="BK42" s="12" t="str">
        <f t="shared" si="76"/>
        <v/>
      </c>
      <c r="BL42" s="6" t="str">
        <f t="shared" si="123"/>
        <v/>
      </c>
      <c r="BM42" s="6" t="str">
        <f t="shared" si="124"/>
        <v/>
      </c>
      <c r="BN42" s="37" t="str">
        <f t="shared" si="125"/>
        <v/>
      </c>
      <c r="BO42" s="54" t="str">
        <f t="shared" si="72"/>
        <v/>
      </c>
      <c r="BT42" s="164"/>
      <c r="BU42" s="6" t="e">
        <f t="shared" si="45"/>
        <v>#N/A</v>
      </c>
      <c r="BV42" s="6" t="e">
        <f t="shared" si="46"/>
        <v>#N/A</v>
      </c>
      <c r="BW42" s="6" t="str">
        <f t="shared" si="126"/>
        <v/>
      </c>
      <c r="BX42" s="6" t="str">
        <f>IF(AND(Sufficient_data="Yes",Include_study?="Yes",Moderator&lt;&gt;""),'Moderator Analysis'!F:F-CG$3,"")</f>
        <v/>
      </c>
      <c r="BY42" s="54" t="str">
        <f>IF(AND(Sufficient_data="Yes",Include_study?="Yes",Moderator&lt;&gt;""),Weightf*(Effect_size-CG$5-CG$4*'Moderator Analysis'!F:F)^2,"")</f>
        <v/>
      </c>
      <c r="CA42" s="75" t="str">
        <f>IF(AND(Sufficient_data="Yes",Include_study?="Yes",Moderator&lt;&gt;""),1/('Publication Bias Analysis'!F42^2+CG$7),"")</f>
        <v/>
      </c>
      <c r="CB42" s="6" t="str">
        <f>IF(AND(Sufficient_data="Yes",Include_study?="Yes",CA42&lt;&gt;""),Effect_size-'Moderator Analysis'!J$37,"")</f>
        <v/>
      </c>
      <c r="CC42" s="6" t="str">
        <f t="shared" si="127"/>
        <v/>
      </c>
      <c r="CD42" s="54" t="str">
        <f>IF(AND(Sufficient_data="Yes",Include_study?="Yes",CA42&lt;&gt;""),CA:CA*(Effect_size-'Moderator Analysis'!J$29-'Moderator Analysis'!J$30*Moderator)^2,"")</f>
        <v/>
      </c>
      <c r="CE42" s="27"/>
      <c r="CG42" s="2"/>
      <c r="CH42"/>
      <c r="CI42" s="164"/>
      <c r="CJ42" s="166"/>
      <c r="CK42" s="6" t="str">
        <f t="shared" si="128"/>
        <v/>
      </c>
      <c r="CL42" s="37" t="str">
        <f t="shared" si="129"/>
        <v/>
      </c>
      <c r="CM42" s="37" t="str">
        <f>IF(AND(Include_study?="Yes",Sufficient_data="Yes"),1/(Standard_error^2+IF(Additional_model="Fixed effect",0,'Publication Bias Analysis'!L$32)),"")</f>
        <v/>
      </c>
      <c r="CN42" s="37" t="str">
        <f>IF(AND(Include_study?="Yes",Sufficient_data="Yes"),'Publication Bias Analysis'!E:E-'Publication Bias Analysis'!I$29,"")</f>
        <v/>
      </c>
      <c r="CO42" s="37" t="str">
        <f t="shared" si="130"/>
        <v/>
      </c>
      <c r="CP42" s="37" t="str">
        <f t="shared" si="131"/>
        <v/>
      </c>
      <c r="CQ42" s="104" t="str">
        <f t="shared" si="132"/>
        <v/>
      </c>
      <c r="CR42" s="104" t="str">
        <f>IF(AND(Include_study?="Yes",Sufficient_data="Yes"),CQ:CQ+IF(DC:DC&lt;0,-1,1)*COUNTIF(CQ$2:CQ41,CQ:CQ),"")</f>
        <v/>
      </c>
      <c r="CS42" s="104" t="str">
        <f>IF(AND(Include_study?="Yes",Sufficient_data="Yes"),RANK(DG:DG,DG:DG,1)*IF(DF:DF&lt;0,-1,1)+IF(DF:DF&lt;0,-1,1)*COUNTIF(CQ$2:CQ41,CQ:CQ),"")</f>
        <v/>
      </c>
      <c r="CT42" s="104" t="str">
        <f>IF(AND(Include_study?="Yes",Sufficient_data="Yes"),RANK(DJ:DJ,DJ:DJ,1)*IF(DI:DI&lt;0,-1,1)+IF(DI:DI&lt;0,-1,1)*COUNTIF(CQ$2:CQ41,CQ:CQ),"")</f>
        <v/>
      </c>
      <c r="CU42" s="6" t="e">
        <f>IF(AND(Include_study?="Yes",Sufficient_data="Yes"),'Publication Bias Analysis'!E:E,NA())</f>
        <v>#N/A</v>
      </c>
      <c r="CV42" s="54" t="e">
        <f>IF(AND(Include_study?="Yes",Sufficient_data="Yes"),'Publication Bias Analysis'!F:F,NA())</f>
        <v>#N/A</v>
      </c>
      <c r="CZ42" s="2"/>
      <c r="DA42"/>
      <c r="DB42" s="157"/>
      <c r="DC4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2" s="6" t="str">
        <f t="shared" si="133"/>
        <v/>
      </c>
      <c r="DE42" s="54" t="str">
        <f>IF(AND(Include_study?="Yes",Sufficient_data="Yes"),1/('Publication Bias Analysis'!F:F^2+IF(Additional_model="Fixed effect",0,$DN$6)),"")</f>
        <v/>
      </c>
      <c r="DF42" s="6" t="str">
        <f>IF(AND(Include_study?="Yes",Sufficient_data="Yes"),IF('Publication Bias Analysis'!L$38="Left",'Publication Bias Analysis'!E:E-DN$3,DN$3-'Publication Bias Analysis'!E:E),"")</f>
        <v/>
      </c>
      <c r="DG42" s="6" t="str">
        <f t="shared" si="134"/>
        <v/>
      </c>
      <c r="DH42" s="54" t="str">
        <f>IF(AND(DF42&lt;&gt;"",CR42&lt;=MAX(CR:CR)-DN$7),1/('Publication Bias Analysis'!F:F^2+IF(Additional_model="Fixed effect",0,$DN$13)),"")</f>
        <v/>
      </c>
      <c r="DI42" s="6" t="str">
        <f>IF(AND(Include_study?="Yes",Sufficient_data="Yes"),IF('Publication Bias Analysis'!L$38="Left",'Publication Bias Analysis'!E:E-DN$10,DN$10-'Publication Bias Analysis'!E:E),"")</f>
        <v/>
      </c>
      <c r="DJ42" s="6" t="str">
        <f t="shared" si="135"/>
        <v/>
      </c>
      <c r="DK42" s="54" t="str">
        <f t="shared" si="136"/>
        <v/>
      </c>
      <c r="EB42" s="157"/>
      <c r="EC42" s="6" t="str">
        <f>IF(AND(Include_study?="Yes",Sufficient_data="Yes"),Calculations!CO:CO-AVERAGE(Calculations!CO:CO),"")</f>
        <v/>
      </c>
      <c r="ED42" s="54" t="str">
        <f>IF(AND(Include_study?="Yes",Sufficient_data="Yes"),Calculations!CP42-('Publication Bias Analysis'!P$3+Calculations!CO42*'Publication Bias Analysis'!P$4),"")</f>
        <v/>
      </c>
      <c r="EF42" s="157"/>
      <c r="EG42" s="6" t="str">
        <f t="shared" si="137"/>
        <v/>
      </c>
      <c r="EH42" s="6" t="str">
        <f t="shared" si="138"/>
        <v/>
      </c>
      <c r="EI42" s="10" t="str">
        <f t="shared" si="139"/>
        <v/>
      </c>
      <c r="EJ42" s="10" t="str">
        <f t="shared" si="140"/>
        <v/>
      </c>
      <c r="EK42" s="10" t="str">
        <f>IF(AND(Include_study?="Yes",Sufficient_data="Yes"),COUNTIFS(EI$2:EI41,"&lt;"&amp;EI42,EJ$2:EJ41,"&lt;"&amp;EJ42)+COUNTIFS(EI$2:EI41,"&gt;"&amp;EI42,EJ$2:EJ41,"&gt;"&amp;EJ42)+COUNTIFS(EI43:EI$201,"&lt;"&amp;EI42,EJ43:EJ$201,"&lt;"&amp;EJ42)+COUNTIFS(EI43:EI$201,"&gt;"&amp;EI42,EJ43:EJ$201,"&gt;"&amp;EJ42),"")</f>
        <v/>
      </c>
      <c r="EL42" s="70" t="str">
        <f>IF(AND(Include_study?="Yes",Sufficient_data="Yes"),COUNTIFS(EI$2:EI41,"&lt;"&amp;EI42,EJ$2:EJ41,"&gt;"&amp;EJ42)+COUNTIFS(EI$2:EI41,"&gt;"&amp;EI42,EJ$2:EJ41,"&lt;"&amp;EJ42)+COUNTIFS(EI43:EI$201,"&lt;"&amp;EI42,EJ43:EJ$201,"&gt;"&amp;EJ42)+COUNTIFS(EI43:EI$201,"&gt;"&amp;EI42,EJ43:EJ$201,"&lt;"&amp;EJ42),"")</f>
        <v/>
      </c>
      <c r="EN42" s="157"/>
      <c r="ER42"/>
      <c r="ES42" s="157"/>
      <c r="ET42" s="6" t="e">
        <f t="shared" si="141"/>
        <v>#N/A</v>
      </c>
      <c r="EU42" s="54" t="e">
        <f t="shared" si="142"/>
        <v>#N/A</v>
      </c>
      <c r="EY42" s="2"/>
      <c r="EZ42"/>
      <c r="FA42" s="157"/>
      <c r="FB42" s="10" t="str">
        <f>IF('Publication Bias Analysis'!AS:AS&lt;&gt;"",RANK('Publication Bias Analysis'!AS:AS,'Publication Bias Analysis'!AS:AS,1)+COUNTIF('Publication Bias Analysis'!AS$2:AS41,'Publication Bias Analysis'!AS42),"")</f>
        <v/>
      </c>
      <c r="FC42" s="6" t="str">
        <f t="shared" si="143"/>
        <v/>
      </c>
      <c r="FD42" s="43" t="e">
        <f>IF(AND(Include_study?="Yes",Sufficient_data="Yes"),'Publication Bias Analysis'!AR42,NA())</f>
        <v>#N/A</v>
      </c>
      <c r="FE42" s="43" t="e">
        <f>IF(AND(Include_study?="Yes",Sufficient_data="Yes"),'Publication Bias Analysis'!AS42,NA())</f>
        <v>#N/A</v>
      </c>
      <c r="FF42" s="6" t="str">
        <f>IF(AND(Include_study?="Yes",Sufficient_data="Yes"),Calculations!FD42-AVERAGE('Publication Bias Analysis'!AR:AR),"")</f>
        <v/>
      </c>
      <c r="FG42" s="54" t="str">
        <f>IF(AND(Include_study?="Yes",Sufficient_data="Yes"),FE:FE-('Publication Bias Analysis'!AV$30+'Publication Bias Analysis'!AV$31*FD:FD),"")</f>
        <v/>
      </c>
      <c r="FK42" s="2"/>
      <c r="FL42"/>
      <c r="FM42" s="157"/>
      <c r="FN42" s="6" t="str">
        <f t="shared" si="70"/>
        <v/>
      </c>
      <c r="FO42" s="6" t="str">
        <f t="shared" si="74"/>
        <v/>
      </c>
      <c r="FP42" s="54" t="str">
        <f t="shared" si="75"/>
        <v/>
      </c>
    </row>
    <row r="43" spans="1:172" x14ac:dyDescent="0.2">
      <c r="A43" s="163"/>
      <c r="B43" s="10" t="str">
        <f>IF(AND(Sufficient_data="Yes",Include_study?="Yes"),IF(AND(Sort_By=$E$1,Order="Ascending"),IF(Input!Study_name="",COUNTIFS(Input!Study_name,"&lt;&gt;"&amp;"",Include_study?,"Yes",Sufficient_data,"Yes")+1,IF(COUNT(E43)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3" s="10" t="str">
        <f>IF(B43&lt;&gt;"",IF(B43=0,COUNTIF(B$2:B42,0)+1,COUNTIF(B$2:B42,B43)+COUNTIF(B:B,"&lt;"&amp;B43)+1),"")</f>
        <v/>
      </c>
      <c r="D43" s="10" t="str">
        <f t="shared" si="81"/>
        <v/>
      </c>
      <c r="E43" s="6" t="str">
        <f>IF(AND(Sufficient_data="Yes",Include_study?="Yes",Input!Study_name&lt;&gt;""),Input!Study_name,"")</f>
        <v/>
      </c>
      <c r="F43" s="6" t="str">
        <f>IF(AND(Sufficient_data="Yes",Include_study?="Yes"),Input!Effect_size,"")</f>
        <v/>
      </c>
      <c r="G43" s="10" t="str">
        <f>IF(AND(Sufficient_data="Yes",Include_study?="Yes",Input!Number_of_observations&lt;&gt;""),Input!Number_of_observations,"")</f>
        <v/>
      </c>
      <c r="H43" s="6" t="str">
        <f>IF(AND(Sufficient_data="Yes",Include_study?="Yes"),Input!Standard_error,"")</f>
        <v/>
      </c>
      <c r="I43" s="6" t="str">
        <f t="shared" si="82"/>
        <v/>
      </c>
      <c r="J43" s="6" t="str">
        <f t="shared" si="83"/>
        <v/>
      </c>
      <c r="K43" s="6" t="str">
        <f t="shared" si="84"/>
        <v/>
      </c>
      <c r="L43" s="6" t="str">
        <f t="shared" si="85"/>
        <v/>
      </c>
      <c r="M43" s="120" t="str">
        <f t="shared" si="86"/>
        <v/>
      </c>
      <c r="N43" s="54" t="str">
        <f t="shared" si="87"/>
        <v/>
      </c>
      <c r="O43" s="109"/>
      <c r="P43" s="75" t="e">
        <f t="shared" si="88"/>
        <v>#N/A</v>
      </c>
      <c r="Q43" s="6" t="e">
        <f>IF(AND(Sufficient_data="Yes",Include_study?="Yes",Input!Number_of_observations&lt;&gt;""),Effect_size-CI_Lower_limit,NA())</f>
        <v>#N/A</v>
      </c>
      <c r="R43" s="54" t="e">
        <f>IF(AND(Sufficient_data="Yes",Include_study?="Yes",Input!Number_of_observations&lt;&gt;""),CI_Upper_limit-Effect_size,NA())</f>
        <v>#N/A</v>
      </c>
      <c r="W43" s="163"/>
      <c r="X43" s="16" t="str">
        <f t="shared" si="89"/>
        <v/>
      </c>
      <c r="Y43" s="6" t="str">
        <f t="shared" si="90"/>
        <v/>
      </c>
      <c r="Z43" s="6" t="str">
        <f t="shared" si="91"/>
        <v/>
      </c>
      <c r="AA43" s="6" t="str">
        <f>IF(AND(Sufficient_data="Yes",Include_study?="Yes",Subgroup&lt;&gt;""),Input!Effect_size,"")</f>
        <v/>
      </c>
      <c r="AB43" s="6" t="str">
        <f t="shared" si="92"/>
        <v/>
      </c>
      <c r="AC43" s="6" t="str">
        <f t="shared" si="93"/>
        <v/>
      </c>
      <c r="AD43" s="6" t="str">
        <f t="shared" si="94"/>
        <v/>
      </c>
      <c r="AE43" s="6" t="str">
        <f t="shared" si="95"/>
        <v/>
      </c>
      <c r="AF43" s="6" t="str">
        <f t="shared" si="96"/>
        <v/>
      </c>
      <c r="AG43" s="125" t="str">
        <f t="shared" si="16"/>
        <v/>
      </c>
      <c r="AH43" s="128" t="str">
        <f t="shared" si="97"/>
        <v/>
      </c>
      <c r="AJ43" s="75" t="e">
        <f t="shared" si="98"/>
        <v>#N/A</v>
      </c>
      <c r="AK43" s="37" t="e">
        <f t="shared" si="99"/>
        <v>#N/A</v>
      </c>
      <c r="AL43" s="54" t="e">
        <f t="shared" si="100"/>
        <v>#N/A</v>
      </c>
      <c r="AN43" s="77" t="str">
        <f t="shared" si="101"/>
        <v/>
      </c>
      <c r="AO43" s="6" t="str">
        <f>IF(AND(Sufficient_data="Yes",Include_study?="Yes",Subgroup&lt;&gt;""),IF(COUNTIFS(Input!G$2:G42,"="&amp;"Yes",Input!C$2:C42,"="&amp;"Yes",Input!H$2:H42,"="&amp;Subgroup)&gt;0,"",Subgroup),"")</f>
        <v/>
      </c>
      <c r="AP43" s="16" t="str">
        <f t="shared" si="102"/>
        <v/>
      </c>
      <c r="AQ43" s="10" t="str">
        <f t="shared" si="103"/>
        <v/>
      </c>
      <c r="AR43" s="6" t="str">
        <f t="shared" si="104"/>
        <v/>
      </c>
      <c r="AS43" s="24" t="str">
        <f t="shared" si="105"/>
        <v/>
      </c>
      <c r="AT43" s="12" t="str">
        <f t="shared" si="106"/>
        <v/>
      </c>
      <c r="AU43" s="6" t="str">
        <f t="shared" si="107"/>
        <v/>
      </c>
      <c r="AV43" s="43" t="str">
        <f t="shared" si="108"/>
        <v/>
      </c>
      <c r="AW43" s="6" t="str">
        <f t="shared" si="109"/>
        <v/>
      </c>
      <c r="AX43" s="6" t="str">
        <f t="shared" si="110"/>
        <v/>
      </c>
      <c r="AY43" s="43" t="str">
        <f t="shared" si="111"/>
        <v/>
      </c>
      <c r="AZ43" s="16" t="str">
        <f t="shared" si="112"/>
        <v/>
      </c>
      <c r="BA43" s="131" t="str">
        <f t="shared" si="113"/>
        <v/>
      </c>
      <c r="BB43" s="131" t="str">
        <f t="shared" si="114"/>
        <v/>
      </c>
      <c r="BC43" s="6" t="str">
        <f t="shared" si="115"/>
        <v/>
      </c>
      <c r="BD43" s="6" t="str">
        <f t="shared" si="116"/>
        <v/>
      </c>
      <c r="BE43" s="131" t="str">
        <f t="shared" si="117"/>
        <v/>
      </c>
      <c r="BF43" s="131" t="str">
        <f t="shared" si="118"/>
        <v/>
      </c>
      <c r="BG43" s="6" t="str">
        <f t="shared" si="119"/>
        <v/>
      </c>
      <c r="BH43" s="6" t="str">
        <f t="shared" si="120"/>
        <v/>
      </c>
      <c r="BI43" s="6" t="str">
        <f t="shared" si="121"/>
        <v/>
      </c>
      <c r="BJ43" s="6" t="e">
        <f t="shared" si="122"/>
        <v>#N/A</v>
      </c>
      <c r="BK43" s="12" t="str">
        <f t="shared" si="76"/>
        <v/>
      </c>
      <c r="BL43" s="6" t="str">
        <f t="shared" si="123"/>
        <v/>
      </c>
      <c r="BM43" s="6" t="str">
        <f t="shared" si="124"/>
        <v/>
      </c>
      <c r="BN43" s="37" t="str">
        <f t="shared" si="125"/>
        <v/>
      </c>
      <c r="BO43" s="54" t="str">
        <f t="shared" si="72"/>
        <v/>
      </c>
      <c r="BT43" s="164"/>
      <c r="BU43" s="6" t="e">
        <f t="shared" si="45"/>
        <v>#N/A</v>
      </c>
      <c r="BV43" s="6" t="e">
        <f t="shared" si="46"/>
        <v>#N/A</v>
      </c>
      <c r="BW43" s="6" t="str">
        <f t="shared" si="126"/>
        <v/>
      </c>
      <c r="BX43" s="6" t="str">
        <f>IF(AND(Sufficient_data="Yes",Include_study?="Yes",Moderator&lt;&gt;""),'Moderator Analysis'!F:F-CG$3,"")</f>
        <v/>
      </c>
      <c r="BY43" s="54" t="str">
        <f>IF(AND(Sufficient_data="Yes",Include_study?="Yes",Moderator&lt;&gt;""),Weightf*(Effect_size-CG$5-CG$4*'Moderator Analysis'!F:F)^2,"")</f>
        <v/>
      </c>
      <c r="CA43" s="75" t="str">
        <f>IF(AND(Sufficient_data="Yes",Include_study?="Yes",Moderator&lt;&gt;""),1/('Publication Bias Analysis'!F43^2+CG$7),"")</f>
        <v/>
      </c>
      <c r="CB43" s="6" t="str">
        <f>IF(AND(Sufficient_data="Yes",Include_study?="Yes",CA43&lt;&gt;""),Effect_size-'Moderator Analysis'!J$37,"")</f>
        <v/>
      </c>
      <c r="CC43" s="6" t="str">
        <f t="shared" si="127"/>
        <v/>
      </c>
      <c r="CD43" s="54" t="str">
        <f>IF(AND(Sufficient_data="Yes",Include_study?="Yes",CA43&lt;&gt;""),CA:CA*(Effect_size-'Moderator Analysis'!J$29-'Moderator Analysis'!J$30*Moderator)^2,"")</f>
        <v/>
      </c>
      <c r="CE43" s="27"/>
      <c r="CG43" s="2"/>
      <c r="CH43"/>
      <c r="CI43" s="164"/>
      <c r="CJ43" s="166"/>
      <c r="CK43" s="6" t="str">
        <f t="shared" si="128"/>
        <v/>
      </c>
      <c r="CL43" s="37" t="str">
        <f t="shared" si="129"/>
        <v/>
      </c>
      <c r="CM43" s="37" t="str">
        <f>IF(AND(Include_study?="Yes",Sufficient_data="Yes"),1/(Standard_error^2+IF(Additional_model="Fixed effect",0,'Publication Bias Analysis'!L$32)),"")</f>
        <v/>
      </c>
      <c r="CN43" s="37" t="str">
        <f>IF(AND(Include_study?="Yes",Sufficient_data="Yes"),'Publication Bias Analysis'!E:E-'Publication Bias Analysis'!I$29,"")</f>
        <v/>
      </c>
      <c r="CO43" s="37" t="str">
        <f t="shared" si="130"/>
        <v/>
      </c>
      <c r="CP43" s="37" t="str">
        <f t="shared" si="131"/>
        <v/>
      </c>
      <c r="CQ43" s="104" t="str">
        <f t="shared" si="132"/>
        <v/>
      </c>
      <c r="CR43" s="104" t="str">
        <f>IF(AND(Include_study?="Yes",Sufficient_data="Yes"),CQ:CQ+IF(DC:DC&lt;0,-1,1)*COUNTIF(CQ$2:CQ42,CQ:CQ),"")</f>
        <v/>
      </c>
      <c r="CS43" s="104" t="str">
        <f>IF(AND(Include_study?="Yes",Sufficient_data="Yes"),RANK(DG:DG,DG:DG,1)*IF(DF:DF&lt;0,-1,1)+IF(DF:DF&lt;0,-1,1)*COUNTIF(CQ$2:CQ42,CQ:CQ),"")</f>
        <v/>
      </c>
      <c r="CT43" s="104" t="str">
        <f>IF(AND(Include_study?="Yes",Sufficient_data="Yes"),RANK(DJ:DJ,DJ:DJ,1)*IF(DI:DI&lt;0,-1,1)+IF(DI:DI&lt;0,-1,1)*COUNTIF(CQ$2:CQ42,CQ:CQ),"")</f>
        <v/>
      </c>
      <c r="CU43" s="6" t="e">
        <f>IF(AND(Include_study?="Yes",Sufficient_data="Yes"),'Publication Bias Analysis'!E:E,NA())</f>
        <v>#N/A</v>
      </c>
      <c r="CV43" s="54" t="e">
        <f>IF(AND(Include_study?="Yes",Sufficient_data="Yes"),'Publication Bias Analysis'!F:F,NA())</f>
        <v>#N/A</v>
      </c>
      <c r="CZ43" s="2"/>
      <c r="DA43"/>
      <c r="DB43" s="157"/>
      <c r="DC4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3" s="6" t="str">
        <f t="shared" si="133"/>
        <v/>
      </c>
      <c r="DE43" s="54" t="str">
        <f>IF(AND(Include_study?="Yes",Sufficient_data="Yes"),1/('Publication Bias Analysis'!F:F^2+IF(Additional_model="Fixed effect",0,$DN$6)),"")</f>
        <v/>
      </c>
      <c r="DF43" s="6" t="str">
        <f>IF(AND(Include_study?="Yes",Sufficient_data="Yes"),IF('Publication Bias Analysis'!L$38="Left",'Publication Bias Analysis'!E:E-DN$3,DN$3-'Publication Bias Analysis'!E:E),"")</f>
        <v/>
      </c>
      <c r="DG43" s="6" t="str">
        <f t="shared" si="134"/>
        <v/>
      </c>
      <c r="DH43" s="54" t="str">
        <f>IF(AND(DF43&lt;&gt;"",CR43&lt;=MAX(CR:CR)-DN$7),1/('Publication Bias Analysis'!F:F^2+IF(Additional_model="Fixed effect",0,$DN$13)),"")</f>
        <v/>
      </c>
      <c r="DI43" s="6" t="str">
        <f>IF(AND(Include_study?="Yes",Sufficient_data="Yes"),IF('Publication Bias Analysis'!L$38="Left",'Publication Bias Analysis'!E:E-DN$10,DN$10-'Publication Bias Analysis'!E:E),"")</f>
        <v/>
      </c>
      <c r="DJ43" s="6" t="str">
        <f t="shared" si="135"/>
        <v/>
      </c>
      <c r="DK43" s="54" t="str">
        <f t="shared" si="136"/>
        <v/>
      </c>
      <c r="EB43" s="157"/>
      <c r="EC43" s="6" t="str">
        <f>IF(AND(Include_study?="Yes",Sufficient_data="Yes"),Calculations!CO:CO-AVERAGE(Calculations!CO:CO),"")</f>
        <v/>
      </c>
      <c r="ED43" s="54" t="str">
        <f>IF(AND(Include_study?="Yes",Sufficient_data="Yes"),Calculations!CP43-('Publication Bias Analysis'!P$3+Calculations!CO43*'Publication Bias Analysis'!P$4),"")</f>
        <v/>
      </c>
      <c r="EF43" s="157"/>
      <c r="EG43" s="6" t="str">
        <f t="shared" si="137"/>
        <v/>
      </c>
      <c r="EH43" s="6" t="str">
        <f t="shared" si="138"/>
        <v/>
      </c>
      <c r="EI43" s="10" t="str">
        <f t="shared" si="139"/>
        <v/>
      </c>
      <c r="EJ43" s="10" t="str">
        <f t="shared" si="140"/>
        <v/>
      </c>
      <c r="EK43" s="10" t="str">
        <f>IF(AND(Include_study?="Yes",Sufficient_data="Yes"),COUNTIFS(EI$2:EI42,"&lt;"&amp;EI43,EJ$2:EJ42,"&lt;"&amp;EJ43)+COUNTIFS(EI$2:EI42,"&gt;"&amp;EI43,EJ$2:EJ42,"&gt;"&amp;EJ43)+COUNTIFS(EI44:EI$201,"&lt;"&amp;EI43,EJ44:EJ$201,"&lt;"&amp;EJ43)+COUNTIFS(EI44:EI$201,"&gt;"&amp;EI43,EJ44:EJ$201,"&gt;"&amp;EJ43),"")</f>
        <v/>
      </c>
      <c r="EL43" s="70" t="str">
        <f>IF(AND(Include_study?="Yes",Sufficient_data="Yes"),COUNTIFS(EI$2:EI42,"&lt;"&amp;EI43,EJ$2:EJ42,"&gt;"&amp;EJ43)+COUNTIFS(EI$2:EI42,"&gt;"&amp;EI43,EJ$2:EJ42,"&lt;"&amp;EJ43)+COUNTIFS(EI44:EI$201,"&lt;"&amp;EI43,EJ44:EJ$201,"&gt;"&amp;EJ43)+COUNTIFS(EI44:EI$201,"&gt;"&amp;EI43,EJ44:EJ$201,"&lt;"&amp;EJ43),"")</f>
        <v/>
      </c>
      <c r="EN43" s="157"/>
      <c r="ER43"/>
      <c r="ES43" s="157"/>
      <c r="ET43" s="6" t="e">
        <f t="shared" si="141"/>
        <v>#N/A</v>
      </c>
      <c r="EU43" s="54" t="e">
        <f t="shared" si="142"/>
        <v>#N/A</v>
      </c>
      <c r="EY43" s="2"/>
      <c r="EZ43"/>
      <c r="FA43" s="157"/>
      <c r="FB43" s="10" t="str">
        <f>IF('Publication Bias Analysis'!AS:AS&lt;&gt;"",RANK('Publication Bias Analysis'!AS:AS,'Publication Bias Analysis'!AS:AS,1)+COUNTIF('Publication Bias Analysis'!AS$2:AS42,'Publication Bias Analysis'!AS43),"")</f>
        <v/>
      </c>
      <c r="FC43" s="6" t="str">
        <f t="shared" si="143"/>
        <v/>
      </c>
      <c r="FD43" s="43" t="e">
        <f>IF(AND(Include_study?="Yes",Sufficient_data="Yes"),'Publication Bias Analysis'!AR43,NA())</f>
        <v>#N/A</v>
      </c>
      <c r="FE43" s="43" t="e">
        <f>IF(AND(Include_study?="Yes",Sufficient_data="Yes"),'Publication Bias Analysis'!AS43,NA())</f>
        <v>#N/A</v>
      </c>
      <c r="FF43" s="6" t="str">
        <f>IF(AND(Include_study?="Yes",Sufficient_data="Yes"),Calculations!FD43-AVERAGE('Publication Bias Analysis'!AR:AR),"")</f>
        <v/>
      </c>
      <c r="FG43" s="54" t="str">
        <f>IF(AND(Include_study?="Yes",Sufficient_data="Yes"),FE:FE-('Publication Bias Analysis'!AV$30+'Publication Bias Analysis'!AV$31*FD:FD),"")</f>
        <v/>
      </c>
      <c r="FK43" s="2"/>
      <c r="FL43"/>
      <c r="FM43" s="157"/>
      <c r="FN43" s="6" t="str">
        <f t="shared" si="70"/>
        <v/>
      </c>
      <c r="FO43" s="6" t="str">
        <f t="shared" si="74"/>
        <v/>
      </c>
      <c r="FP43" s="54" t="str">
        <f t="shared" si="75"/>
        <v/>
      </c>
    </row>
    <row r="44" spans="1:172" x14ac:dyDescent="0.2">
      <c r="A44" s="163"/>
      <c r="B44" s="10" t="str">
        <f>IF(AND(Sufficient_data="Yes",Include_study?="Yes"),IF(AND(Sort_By=$E$1,Order="Ascending"),IF(Input!Study_name="",COUNTIFS(Input!Study_name,"&lt;&gt;"&amp;"",Include_study?,"Yes",Sufficient_data,"Yes")+1,IF(COUNT(E44)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4" s="10" t="str">
        <f>IF(B44&lt;&gt;"",IF(B44=0,COUNTIF(B$2:B43,0)+1,COUNTIF(B$2:B43,B44)+COUNTIF(B:B,"&lt;"&amp;B44)+1),"")</f>
        <v/>
      </c>
      <c r="D44" s="10" t="str">
        <f t="shared" si="81"/>
        <v/>
      </c>
      <c r="E44" s="6" t="str">
        <f>IF(AND(Sufficient_data="Yes",Include_study?="Yes",Input!Study_name&lt;&gt;""),Input!Study_name,"")</f>
        <v/>
      </c>
      <c r="F44" s="6" t="str">
        <f>IF(AND(Sufficient_data="Yes",Include_study?="Yes"),Input!Effect_size,"")</f>
        <v/>
      </c>
      <c r="G44" s="10" t="str">
        <f>IF(AND(Sufficient_data="Yes",Include_study?="Yes",Input!Number_of_observations&lt;&gt;""),Input!Number_of_observations,"")</f>
        <v/>
      </c>
      <c r="H44" s="6" t="str">
        <f>IF(AND(Sufficient_data="Yes",Include_study?="Yes"),Input!Standard_error,"")</f>
        <v/>
      </c>
      <c r="I44" s="6" t="str">
        <f t="shared" si="82"/>
        <v/>
      </c>
      <c r="J44" s="6" t="str">
        <f t="shared" si="83"/>
        <v/>
      </c>
      <c r="K44" s="6" t="str">
        <f t="shared" si="84"/>
        <v/>
      </c>
      <c r="L44" s="6" t="str">
        <f t="shared" si="85"/>
        <v/>
      </c>
      <c r="M44" s="120" t="str">
        <f t="shared" si="86"/>
        <v/>
      </c>
      <c r="N44" s="54" t="str">
        <f t="shared" si="87"/>
        <v/>
      </c>
      <c r="O44" s="109"/>
      <c r="P44" s="75" t="e">
        <f t="shared" si="88"/>
        <v>#N/A</v>
      </c>
      <c r="Q44" s="6" t="e">
        <f>IF(AND(Sufficient_data="Yes",Include_study?="Yes",Input!Number_of_observations&lt;&gt;""),Effect_size-CI_Lower_limit,NA())</f>
        <v>#N/A</v>
      </c>
      <c r="R44" s="54" t="e">
        <f>IF(AND(Sufficient_data="Yes",Include_study?="Yes",Input!Number_of_observations&lt;&gt;""),CI_Upper_limit-Effect_size,NA())</f>
        <v>#N/A</v>
      </c>
      <c r="W44" s="163"/>
      <c r="X44" s="16" t="str">
        <f t="shared" si="89"/>
        <v/>
      </c>
      <c r="Y44" s="6" t="str">
        <f t="shared" si="90"/>
        <v/>
      </c>
      <c r="Z44" s="6" t="str">
        <f t="shared" si="91"/>
        <v/>
      </c>
      <c r="AA44" s="6" t="str">
        <f>IF(AND(Sufficient_data="Yes",Include_study?="Yes",Subgroup&lt;&gt;""),Input!Effect_size,"")</f>
        <v/>
      </c>
      <c r="AB44" s="6" t="str">
        <f t="shared" si="92"/>
        <v/>
      </c>
      <c r="AC44" s="6" t="str">
        <f t="shared" si="93"/>
        <v/>
      </c>
      <c r="AD44" s="6" t="str">
        <f t="shared" si="94"/>
        <v/>
      </c>
      <c r="AE44" s="6" t="str">
        <f t="shared" si="95"/>
        <v/>
      </c>
      <c r="AF44" s="6" t="str">
        <f t="shared" si="96"/>
        <v/>
      </c>
      <c r="AG44" s="125" t="str">
        <f t="shared" si="16"/>
        <v/>
      </c>
      <c r="AH44" s="128" t="str">
        <f t="shared" si="97"/>
        <v/>
      </c>
      <c r="AJ44" s="75" t="e">
        <f t="shared" si="98"/>
        <v>#N/A</v>
      </c>
      <c r="AK44" s="37" t="e">
        <f t="shared" si="99"/>
        <v>#N/A</v>
      </c>
      <c r="AL44" s="54" t="e">
        <f t="shared" si="100"/>
        <v>#N/A</v>
      </c>
      <c r="AN44" s="77" t="str">
        <f t="shared" si="101"/>
        <v/>
      </c>
      <c r="AO44" s="6" t="str">
        <f>IF(AND(Sufficient_data="Yes",Include_study?="Yes",Subgroup&lt;&gt;""),IF(COUNTIFS(Input!G$2:G43,"="&amp;"Yes",Input!C$2:C43,"="&amp;"Yes",Input!H$2:H43,"="&amp;Subgroup)&gt;0,"",Subgroup),"")</f>
        <v/>
      </c>
      <c r="AP44" s="16" t="str">
        <f t="shared" si="102"/>
        <v/>
      </c>
      <c r="AQ44" s="10" t="str">
        <f t="shared" si="103"/>
        <v/>
      </c>
      <c r="AR44" s="6" t="str">
        <f t="shared" si="104"/>
        <v/>
      </c>
      <c r="AS44" s="24" t="str">
        <f t="shared" si="105"/>
        <v/>
      </c>
      <c r="AT44" s="12" t="str">
        <f t="shared" si="106"/>
        <v/>
      </c>
      <c r="AU44" s="6" t="str">
        <f t="shared" si="107"/>
        <v/>
      </c>
      <c r="AV44" s="43" t="str">
        <f t="shared" si="108"/>
        <v/>
      </c>
      <c r="AW44" s="6" t="str">
        <f t="shared" si="109"/>
        <v/>
      </c>
      <c r="AX44" s="6" t="str">
        <f t="shared" si="110"/>
        <v/>
      </c>
      <c r="AY44" s="43" t="str">
        <f t="shared" si="111"/>
        <v/>
      </c>
      <c r="AZ44" s="16" t="str">
        <f t="shared" si="112"/>
        <v/>
      </c>
      <c r="BA44" s="131" t="str">
        <f t="shared" si="113"/>
        <v/>
      </c>
      <c r="BB44" s="131" t="str">
        <f t="shared" si="114"/>
        <v/>
      </c>
      <c r="BC44" s="6" t="str">
        <f t="shared" si="115"/>
        <v/>
      </c>
      <c r="BD44" s="6" t="str">
        <f t="shared" si="116"/>
        <v/>
      </c>
      <c r="BE44" s="131" t="str">
        <f t="shared" si="117"/>
        <v/>
      </c>
      <c r="BF44" s="131" t="str">
        <f t="shared" si="118"/>
        <v/>
      </c>
      <c r="BG44" s="6" t="str">
        <f t="shared" si="119"/>
        <v/>
      </c>
      <c r="BH44" s="6" t="str">
        <f t="shared" si="120"/>
        <v/>
      </c>
      <c r="BI44" s="6" t="str">
        <f t="shared" si="121"/>
        <v/>
      </c>
      <c r="BJ44" s="6" t="e">
        <f t="shared" si="122"/>
        <v>#N/A</v>
      </c>
      <c r="BK44" s="12" t="str">
        <f t="shared" si="76"/>
        <v/>
      </c>
      <c r="BL44" s="6" t="str">
        <f t="shared" si="123"/>
        <v/>
      </c>
      <c r="BM44" s="6" t="str">
        <f t="shared" si="124"/>
        <v/>
      </c>
      <c r="BN44" s="37" t="str">
        <f t="shared" si="125"/>
        <v/>
      </c>
      <c r="BO44" s="54" t="str">
        <f t="shared" si="72"/>
        <v/>
      </c>
      <c r="BT44" s="164"/>
      <c r="BU44" s="6" t="e">
        <f t="shared" si="45"/>
        <v>#N/A</v>
      </c>
      <c r="BV44" s="6" t="e">
        <f t="shared" si="46"/>
        <v>#N/A</v>
      </c>
      <c r="BW44" s="6" t="str">
        <f t="shared" si="126"/>
        <v/>
      </c>
      <c r="BX44" s="6" t="str">
        <f>IF(AND(Sufficient_data="Yes",Include_study?="Yes",Moderator&lt;&gt;""),'Moderator Analysis'!F:F-CG$3,"")</f>
        <v/>
      </c>
      <c r="BY44" s="54" t="str">
        <f>IF(AND(Sufficient_data="Yes",Include_study?="Yes",Moderator&lt;&gt;""),Weightf*(Effect_size-CG$5-CG$4*'Moderator Analysis'!F:F)^2,"")</f>
        <v/>
      </c>
      <c r="CA44" s="75" t="str">
        <f>IF(AND(Sufficient_data="Yes",Include_study?="Yes",Moderator&lt;&gt;""),1/('Publication Bias Analysis'!F44^2+CG$7),"")</f>
        <v/>
      </c>
      <c r="CB44" s="6" t="str">
        <f>IF(AND(Sufficient_data="Yes",Include_study?="Yes",CA44&lt;&gt;""),Effect_size-'Moderator Analysis'!J$37,"")</f>
        <v/>
      </c>
      <c r="CC44" s="6" t="str">
        <f t="shared" si="127"/>
        <v/>
      </c>
      <c r="CD44" s="54" t="str">
        <f>IF(AND(Sufficient_data="Yes",Include_study?="Yes",CA44&lt;&gt;""),CA:CA*(Effect_size-'Moderator Analysis'!J$29-'Moderator Analysis'!J$30*Moderator)^2,"")</f>
        <v/>
      </c>
      <c r="CE44" s="27"/>
      <c r="CG44" s="2"/>
      <c r="CH44"/>
      <c r="CI44" s="164"/>
      <c r="CJ44" s="166"/>
      <c r="CK44" s="6" t="str">
        <f t="shared" si="128"/>
        <v/>
      </c>
      <c r="CL44" s="37" t="str">
        <f t="shared" si="129"/>
        <v/>
      </c>
      <c r="CM44" s="37" t="str">
        <f>IF(AND(Include_study?="Yes",Sufficient_data="Yes"),1/(Standard_error^2+IF(Additional_model="Fixed effect",0,'Publication Bias Analysis'!L$32)),"")</f>
        <v/>
      </c>
      <c r="CN44" s="37" t="str">
        <f>IF(AND(Include_study?="Yes",Sufficient_data="Yes"),'Publication Bias Analysis'!E:E-'Publication Bias Analysis'!I$29,"")</f>
        <v/>
      </c>
      <c r="CO44" s="37" t="str">
        <f t="shared" si="130"/>
        <v/>
      </c>
      <c r="CP44" s="37" t="str">
        <f t="shared" si="131"/>
        <v/>
      </c>
      <c r="CQ44" s="104" t="str">
        <f t="shared" si="132"/>
        <v/>
      </c>
      <c r="CR44" s="104" t="str">
        <f>IF(AND(Include_study?="Yes",Sufficient_data="Yes"),CQ:CQ+IF(DC:DC&lt;0,-1,1)*COUNTIF(CQ$2:CQ43,CQ:CQ),"")</f>
        <v/>
      </c>
      <c r="CS44" s="104" t="str">
        <f>IF(AND(Include_study?="Yes",Sufficient_data="Yes"),RANK(DG:DG,DG:DG,1)*IF(DF:DF&lt;0,-1,1)+IF(DF:DF&lt;0,-1,1)*COUNTIF(CQ$2:CQ43,CQ:CQ),"")</f>
        <v/>
      </c>
      <c r="CT44" s="104" t="str">
        <f>IF(AND(Include_study?="Yes",Sufficient_data="Yes"),RANK(DJ:DJ,DJ:DJ,1)*IF(DI:DI&lt;0,-1,1)+IF(DI:DI&lt;0,-1,1)*COUNTIF(CQ$2:CQ43,CQ:CQ),"")</f>
        <v/>
      </c>
      <c r="CU44" s="6" t="e">
        <f>IF(AND(Include_study?="Yes",Sufficient_data="Yes"),'Publication Bias Analysis'!E:E,NA())</f>
        <v>#N/A</v>
      </c>
      <c r="CV44" s="54" t="e">
        <f>IF(AND(Include_study?="Yes",Sufficient_data="Yes"),'Publication Bias Analysis'!F:F,NA())</f>
        <v>#N/A</v>
      </c>
      <c r="CZ44" s="2"/>
      <c r="DA44"/>
      <c r="DB44" s="157"/>
      <c r="DC4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4" s="6" t="str">
        <f t="shared" si="133"/>
        <v/>
      </c>
      <c r="DE44" s="54" t="str">
        <f>IF(AND(Include_study?="Yes",Sufficient_data="Yes"),1/('Publication Bias Analysis'!F:F^2+IF(Additional_model="Fixed effect",0,$DN$6)),"")</f>
        <v/>
      </c>
      <c r="DF44" s="6" t="str">
        <f>IF(AND(Include_study?="Yes",Sufficient_data="Yes"),IF('Publication Bias Analysis'!L$38="Left",'Publication Bias Analysis'!E:E-DN$3,DN$3-'Publication Bias Analysis'!E:E),"")</f>
        <v/>
      </c>
      <c r="DG44" s="6" t="str">
        <f t="shared" si="134"/>
        <v/>
      </c>
      <c r="DH44" s="54" t="str">
        <f>IF(AND(DF44&lt;&gt;"",CR44&lt;=MAX(CR:CR)-DN$7),1/('Publication Bias Analysis'!F:F^2+IF(Additional_model="Fixed effect",0,$DN$13)),"")</f>
        <v/>
      </c>
      <c r="DI44" s="6" t="str">
        <f>IF(AND(Include_study?="Yes",Sufficient_data="Yes"),IF('Publication Bias Analysis'!L$38="Left",'Publication Bias Analysis'!E:E-DN$10,DN$10-'Publication Bias Analysis'!E:E),"")</f>
        <v/>
      </c>
      <c r="DJ44" s="6" t="str">
        <f t="shared" si="135"/>
        <v/>
      </c>
      <c r="DK44" s="54" t="str">
        <f t="shared" si="136"/>
        <v/>
      </c>
      <c r="EB44" s="157"/>
      <c r="EC44" s="6" t="str">
        <f>IF(AND(Include_study?="Yes",Sufficient_data="Yes"),Calculations!CO:CO-AVERAGE(Calculations!CO:CO),"")</f>
        <v/>
      </c>
      <c r="ED44" s="54" t="str">
        <f>IF(AND(Include_study?="Yes",Sufficient_data="Yes"),Calculations!CP44-('Publication Bias Analysis'!P$3+Calculations!CO44*'Publication Bias Analysis'!P$4),"")</f>
        <v/>
      </c>
      <c r="EF44" s="157"/>
      <c r="EG44" s="6" t="str">
        <f t="shared" si="137"/>
        <v/>
      </c>
      <c r="EH44" s="6" t="str">
        <f t="shared" si="138"/>
        <v/>
      </c>
      <c r="EI44" s="10" t="str">
        <f t="shared" si="139"/>
        <v/>
      </c>
      <c r="EJ44" s="10" t="str">
        <f t="shared" si="140"/>
        <v/>
      </c>
      <c r="EK44" s="10" t="str">
        <f>IF(AND(Include_study?="Yes",Sufficient_data="Yes"),COUNTIFS(EI$2:EI43,"&lt;"&amp;EI44,EJ$2:EJ43,"&lt;"&amp;EJ44)+COUNTIFS(EI$2:EI43,"&gt;"&amp;EI44,EJ$2:EJ43,"&gt;"&amp;EJ44)+COUNTIFS(EI45:EI$201,"&lt;"&amp;EI44,EJ45:EJ$201,"&lt;"&amp;EJ44)+COUNTIFS(EI45:EI$201,"&gt;"&amp;EI44,EJ45:EJ$201,"&gt;"&amp;EJ44),"")</f>
        <v/>
      </c>
      <c r="EL44" s="70" t="str">
        <f>IF(AND(Include_study?="Yes",Sufficient_data="Yes"),COUNTIFS(EI$2:EI43,"&lt;"&amp;EI44,EJ$2:EJ43,"&gt;"&amp;EJ44)+COUNTIFS(EI$2:EI43,"&gt;"&amp;EI44,EJ$2:EJ43,"&lt;"&amp;EJ44)+COUNTIFS(EI45:EI$201,"&lt;"&amp;EI44,EJ45:EJ$201,"&gt;"&amp;EJ44)+COUNTIFS(EI45:EI$201,"&gt;"&amp;EI44,EJ45:EJ$201,"&lt;"&amp;EJ44),"")</f>
        <v/>
      </c>
      <c r="EN44" s="157"/>
      <c r="ER44"/>
      <c r="ES44" s="157"/>
      <c r="ET44" s="6" t="e">
        <f t="shared" si="141"/>
        <v>#N/A</v>
      </c>
      <c r="EU44" s="54" t="e">
        <f t="shared" si="142"/>
        <v>#N/A</v>
      </c>
      <c r="EY44" s="2"/>
      <c r="EZ44"/>
      <c r="FA44" s="157"/>
      <c r="FB44" s="10" t="str">
        <f>IF('Publication Bias Analysis'!AS:AS&lt;&gt;"",RANK('Publication Bias Analysis'!AS:AS,'Publication Bias Analysis'!AS:AS,1)+COUNTIF('Publication Bias Analysis'!AS$2:AS43,'Publication Bias Analysis'!AS44),"")</f>
        <v/>
      </c>
      <c r="FC44" s="6" t="str">
        <f t="shared" si="143"/>
        <v/>
      </c>
      <c r="FD44" s="43" t="e">
        <f>IF(AND(Include_study?="Yes",Sufficient_data="Yes"),'Publication Bias Analysis'!AR44,NA())</f>
        <v>#N/A</v>
      </c>
      <c r="FE44" s="43" t="e">
        <f>IF(AND(Include_study?="Yes",Sufficient_data="Yes"),'Publication Bias Analysis'!AS44,NA())</f>
        <v>#N/A</v>
      </c>
      <c r="FF44" s="6" t="str">
        <f>IF(AND(Include_study?="Yes",Sufficient_data="Yes"),Calculations!FD44-AVERAGE('Publication Bias Analysis'!AR:AR),"")</f>
        <v/>
      </c>
      <c r="FG44" s="54" t="str">
        <f>IF(AND(Include_study?="Yes",Sufficient_data="Yes"),FE:FE-('Publication Bias Analysis'!AV$30+'Publication Bias Analysis'!AV$31*FD:FD),"")</f>
        <v/>
      </c>
      <c r="FK44" s="2"/>
      <c r="FL44"/>
      <c r="FM44" s="157"/>
      <c r="FN44" s="6" t="str">
        <f t="shared" si="70"/>
        <v/>
      </c>
      <c r="FO44" s="6" t="str">
        <f t="shared" si="74"/>
        <v/>
      </c>
      <c r="FP44" s="54" t="str">
        <f t="shared" si="75"/>
        <v/>
      </c>
    </row>
    <row r="45" spans="1:172" x14ac:dyDescent="0.2">
      <c r="A45" s="163"/>
      <c r="B45" s="10" t="str">
        <f>IF(AND(Sufficient_data="Yes",Include_study?="Yes"),IF(AND(Sort_By=$E$1,Order="Ascending"),IF(Input!Study_name="",COUNTIFS(Input!Study_name,"&lt;&gt;"&amp;"",Include_study?,"Yes",Sufficient_data,"Yes")+1,IF(COUNT(E45)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5" s="10" t="str">
        <f>IF(B45&lt;&gt;"",IF(B45=0,COUNTIF(B$2:B44,0)+1,COUNTIF(B$2:B44,B45)+COUNTIF(B:B,"&lt;"&amp;B45)+1),"")</f>
        <v/>
      </c>
      <c r="D45" s="10" t="str">
        <f t="shared" si="81"/>
        <v/>
      </c>
      <c r="E45" s="6" t="str">
        <f>IF(AND(Sufficient_data="Yes",Include_study?="Yes",Input!Study_name&lt;&gt;""),Input!Study_name,"")</f>
        <v/>
      </c>
      <c r="F45" s="6" t="str">
        <f>IF(AND(Sufficient_data="Yes",Include_study?="Yes"),Input!Effect_size,"")</f>
        <v/>
      </c>
      <c r="G45" s="10" t="str">
        <f>IF(AND(Sufficient_data="Yes",Include_study?="Yes",Input!Number_of_observations&lt;&gt;""),Input!Number_of_observations,"")</f>
        <v/>
      </c>
      <c r="H45" s="6" t="str">
        <f>IF(AND(Sufficient_data="Yes",Include_study?="Yes"),Input!Standard_error,"")</f>
        <v/>
      </c>
      <c r="I45" s="6" t="str">
        <f t="shared" si="82"/>
        <v/>
      </c>
      <c r="J45" s="6" t="str">
        <f t="shared" si="83"/>
        <v/>
      </c>
      <c r="K45" s="6" t="str">
        <f t="shared" si="84"/>
        <v/>
      </c>
      <c r="L45" s="6" t="str">
        <f t="shared" si="85"/>
        <v/>
      </c>
      <c r="M45" s="120" t="str">
        <f t="shared" si="86"/>
        <v/>
      </c>
      <c r="N45" s="54" t="str">
        <f t="shared" si="87"/>
        <v/>
      </c>
      <c r="O45" s="109"/>
      <c r="P45" s="75" t="e">
        <f t="shared" si="88"/>
        <v>#N/A</v>
      </c>
      <c r="Q45" s="6" t="e">
        <f>IF(AND(Sufficient_data="Yes",Include_study?="Yes",Input!Number_of_observations&lt;&gt;""),Effect_size-CI_Lower_limit,NA())</f>
        <v>#N/A</v>
      </c>
      <c r="R45" s="54" t="e">
        <f>IF(AND(Sufficient_data="Yes",Include_study?="Yes",Input!Number_of_observations&lt;&gt;""),CI_Upper_limit-Effect_size,NA())</f>
        <v>#N/A</v>
      </c>
      <c r="W45" s="163"/>
      <c r="X45" s="16" t="str">
        <f t="shared" si="89"/>
        <v/>
      </c>
      <c r="Y45" s="6" t="str">
        <f t="shared" si="90"/>
        <v/>
      </c>
      <c r="Z45" s="6" t="str">
        <f t="shared" si="91"/>
        <v/>
      </c>
      <c r="AA45" s="6" t="str">
        <f>IF(AND(Sufficient_data="Yes",Include_study?="Yes",Subgroup&lt;&gt;""),Input!Effect_size,"")</f>
        <v/>
      </c>
      <c r="AB45" s="6" t="str">
        <f t="shared" si="92"/>
        <v/>
      </c>
      <c r="AC45" s="6" t="str">
        <f t="shared" si="93"/>
        <v/>
      </c>
      <c r="AD45" s="6" t="str">
        <f t="shared" si="94"/>
        <v/>
      </c>
      <c r="AE45" s="6" t="str">
        <f t="shared" si="95"/>
        <v/>
      </c>
      <c r="AF45" s="6" t="str">
        <f t="shared" si="96"/>
        <v/>
      </c>
      <c r="AG45" s="125" t="str">
        <f t="shared" si="16"/>
        <v/>
      </c>
      <c r="AH45" s="128" t="str">
        <f t="shared" si="97"/>
        <v/>
      </c>
      <c r="AJ45" s="75" t="e">
        <f t="shared" si="98"/>
        <v>#N/A</v>
      </c>
      <c r="AK45" s="37" t="e">
        <f t="shared" si="99"/>
        <v>#N/A</v>
      </c>
      <c r="AL45" s="54" t="e">
        <f t="shared" si="100"/>
        <v>#N/A</v>
      </c>
      <c r="AN45" s="77" t="str">
        <f t="shared" si="101"/>
        <v/>
      </c>
      <c r="AO45" s="6" t="str">
        <f>IF(AND(Sufficient_data="Yes",Include_study?="Yes",Subgroup&lt;&gt;""),IF(COUNTIFS(Input!G$2:G44,"="&amp;"Yes",Input!C$2:C44,"="&amp;"Yes",Input!H$2:H44,"="&amp;Subgroup)&gt;0,"",Subgroup),"")</f>
        <v/>
      </c>
      <c r="AP45" s="16" t="str">
        <f t="shared" si="102"/>
        <v/>
      </c>
      <c r="AQ45" s="10" t="str">
        <f t="shared" si="103"/>
        <v/>
      </c>
      <c r="AR45" s="6" t="str">
        <f t="shared" si="104"/>
        <v/>
      </c>
      <c r="AS45" s="24" t="str">
        <f t="shared" si="105"/>
        <v/>
      </c>
      <c r="AT45" s="12" t="str">
        <f t="shared" si="106"/>
        <v/>
      </c>
      <c r="AU45" s="6" t="str">
        <f t="shared" si="107"/>
        <v/>
      </c>
      <c r="AV45" s="43" t="str">
        <f t="shared" si="108"/>
        <v/>
      </c>
      <c r="AW45" s="6" t="str">
        <f t="shared" si="109"/>
        <v/>
      </c>
      <c r="AX45" s="6" t="str">
        <f t="shared" si="110"/>
        <v/>
      </c>
      <c r="AY45" s="43" t="str">
        <f t="shared" si="111"/>
        <v/>
      </c>
      <c r="AZ45" s="16" t="str">
        <f t="shared" si="112"/>
        <v/>
      </c>
      <c r="BA45" s="131" t="str">
        <f t="shared" si="113"/>
        <v/>
      </c>
      <c r="BB45" s="131" t="str">
        <f t="shared" si="114"/>
        <v/>
      </c>
      <c r="BC45" s="6" t="str">
        <f t="shared" si="115"/>
        <v/>
      </c>
      <c r="BD45" s="6" t="str">
        <f t="shared" si="116"/>
        <v/>
      </c>
      <c r="BE45" s="131" t="str">
        <f t="shared" si="117"/>
        <v/>
      </c>
      <c r="BF45" s="131" t="str">
        <f t="shared" si="118"/>
        <v/>
      </c>
      <c r="BG45" s="6" t="str">
        <f t="shared" si="119"/>
        <v/>
      </c>
      <c r="BH45" s="6" t="str">
        <f t="shared" si="120"/>
        <v/>
      </c>
      <c r="BI45" s="6" t="str">
        <f t="shared" si="121"/>
        <v/>
      </c>
      <c r="BJ45" s="6" t="e">
        <f t="shared" si="122"/>
        <v>#N/A</v>
      </c>
      <c r="BK45" s="12" t="str">
        <f t="shared" si="76"/>
        <v/>
      </c>
      <c r="BL45" s="6" t="str">
        <f t="shared" si="123"/>
        <v/>
      </c>
      <c r="BM45" s="6" t="str">
        <f t="shared" si="124"/>
        <v/>
      </c>
      <c r="BN45" s="37" t="str">
        <f t="shared" si="125"/>
        <v/>
      </c>
      <c r="BO45" s="54" t="str">
        <f t="shared" si="72"/>
        <v/>
      </c>
      <c r="BT45" s="164"/>
      <c r="BU45" s="6" t="e">
        <f t="shared" si="45"/>
        <v>#N/A</v>
      </c>
      <c r="BV45" s="6" t="e">
        <f t="shared" si="46"/>
        <v>#N/A</v>
      </c>
      <c r="BW45" s="6" t="str">
        <f t="shared" si="126"/>
        <v/>
      </c>
      <c r="BX45" s="6" t="str">
        <f>IF(AND(Sufficient_data="Yes",Include_study?="Yes",Moderator&lt;&gt;""),'Moderator Analysis'!F:F-CG$3,"")</f>
        <v/>
      </c>
      <c r="BY45" s="54" t="str">
        <f>IF(AND(Sufficient_data="Yes",Include_study?="Yes",Moderator&lt;&gt;""),Weightf*(Effect_size-CG$5-CG$4*'Moderator Analysis'!F:F)^2,"")</f>
        <v/>
      </c>
      <c r="CA45" s="75" t="str">
        <f>IF(AND(Sufficient_data="Yes",Include_study?="Yes",Moderator&lt;&gt;""),1/('Publication Bias Analysis'!F45^2+CG$7),"")</f>
        <v/>
      </c>
      <c r="CB45" s="6" t="str">
        <f>IF(AND(Sufficient_data="Yes",Include_study?="Yes",CA45&lt;&gt;""),Effect_size-'Moderator Analysis'!J$37,"")</f>
        <v/>
      </c>
      <c r="CC45" s="6" t="str">
        <f t="shared" si="127"/>
        <v/>
      </c>
      <c r="CD45" s="54" t="str">
        <f>IF(AND(Sufficient_data="Yes",Include_study?="Yes",CA45&lt;&gt;""),CA:CA*(Effect_size-'Moderator Analysis'!J$29-'Moderator Analysis'!J$30*Moderator)^2,"")</f>
        <v/>
      </c>
      <c r="CE45" s="27"/>
      <c r="CG45" s="2"/>
      <c r="CH45"/>
      <c r="CI45" s="164"/>
      <c r="CJ45" s="166"/>
      <c r="CK45" s="6" t="str">
        <f t="shared" si="128"/>
        <v/>
      </c>
      <c r="CL45" s="37" t="str">
        <f t="shared" si="129"/>
        <v/>
      </c>
      <c r="CM45" s="37" t="str">
        <f>IF(AND(Include_study?="Yes",Sufficient_data="Yes"),1/(Standard_error^2+IF(Additional_model="Fixed effect",0,'Publication Bias Analysis'!L$32)),"")</f>
        <v/>
      </c>
      <c r="CN45" s="37" t="str">
        <f>IF(AND(Include_study?="Yes",Sufficient_data="Yes"),'Publication Bias Analysis'!E:E-'Publication Bias Analysis'!I$29,"")</f>
        <v/>
      </c>
      <c r="CO45" s="37" t="str">
        <f t="shared" si="130"/>
        <v/>
      </c>
      <c r="CP45" s="37" t="str">
        <f t="shared" si="131"/>
        <v/>
      </c>
      <c r="CQ45" s="104" t="str">
        <f t="shared" si="132"/>
        <v/>
      </c>
      <c r="CR45" s="104" t="str">
        <f>IF(AND(Include_study?="Yes",Sufficient_data="Yes"),CQ:CQ+IF(DC:DC&lt;0,-1,1)*COUNTIF(CQ$2:CQ44,CQ:CQ),"")</f>
        <v/>
      </c>
      <c r="CS45" s="104" t="str">
        <f>IF(AND(Include_study?="Yes",Sufficient_data="Yes"),RANK(DG:DG,DG:DG,1)*IF(DF:DF&lt;0,-1,1)+IF(DF:DF&lt;0,-1,1)*COUNTIF(CQ$2:CQ44,CQ:CQ),"")</f>
        <v/>
      </c>
      <c r="CT45" s="104" t="str">
        <f>IF(AND(Include_study?="Yes",Sufficient_data="Yes"),RANK(DJ:DJ,DJ:DJ,1)*IF(DI:DI&lt;0,-1,1)+IF(DI:DI&lt;0,-1,1)*COUNTIF(CQ$2:CQ44,CQ:CQ),"")</f>
        <v/>
      </c>
      <c r="CU45" s="6" t="e">
        <f>IF(AND(Include_study?="Yes",Sufficient_data="Yes"),'Publication Bias Analysis'!E:E,NA())</f>
        <v>#N/A</v>
      </c>
      <c r="CV45" s="54" t="e">
        <f>IF(AND(Include_study?="Yes",Sufficient_data="Yes"),'Publication Bias Analysis'!F:F,NA())</f>
        <v>#N/A</v>
      </c>
      <c r="CZ45" s="2"/>
      <c r="DA45"/>
      <c r="DB45" s="157"/>
      <c r="DC4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5" s="6" t="str">
        <f t="shared" si="133"/>
        <v/>
      </c>
      <c r="DE45" s="54" t="str">
        <f>IF(AND(Include_study?="Yes",Sufficient_data="Yes"),1/('Publication Bias Analysis'!F:F^2+IF(Additional_model="Fixed effect",0,$DN$6)),"")</f>
        <v/>
      </c>
      <c r="DF45" s="6" t="str">
        <f>IF(AND(Include_study?="Yes",Sufficient_data="Yes"),IF('Publication Bias Analysis'!L$38="Left",'Publication Bias Analysis'!E:E-DN$3,DN$3-'Publication Bias Analysis'!E:E),"")</f>
        <v/>
      </c>
      <c r="DG45" s="6" t="str">
        <f t="shared" si="134"/>
        <v/>
      </c>
      <c r="DH45" s="54" t="str">
        <f>IF(AND(DF45&lt;&gt;"",CR45&lt;=MAX(CR:CR)-DN$7),1/('Publication Bias Analysis'!F:F^2+IF(Additional_model="Fixed effect",0,$DN$13)),"")</f>
        <v/>
      </c>
      <c r="DI45" s="6" t="str">
        <f>IF(AND(Include_study?="Yes",Sufficient_data="Yes"),IF('Publication Bias Analysis'!L$38="Left",'Publication Bias Analysis'!E:E-DN$10,DN$10-'Publication Bias Analysis'!E:E),"")</f>
        <v/>
      </c>
      <c r="DJ45" s="6" t="str">
        <f t="shared" si="135"/>
        <v/>
      </c>
      <c r="DK45" s="54" t="str">
        <f t="shared" si="136"/>
        <v/>
      </c>
      <c r="EB45" s="157"/>
      <c r="EC45" s="6" t="str">
        <f>IF(AND(Include_study?="Yes",Sufficient_data="Yes"),Calculations!CO:CO-AVERAGE(Calculations!CO:CO),"")</f>
        <v/>
      </c>
      <c r="ED45" s="54" t="str">
        <f>IF(AND(Include_study?="Yes",Sufficient_data="Yes"),Calculations!CP45-('Publication Bias Analysis'!P$3+Calculations!CO45*'Publication Bias Analysis'!P$4),"")</f>
        <v/>
      </c>
      <c r="EF45" s="157"/>
      <c r="EG45" s="6" t="str">
        <f t="shared" si="137"/>
        <v/>
      </c>
      <c r="EH45" s="6" t="str">
        <f t="shared" si="138"/>
        <v/>
      </c>
      <c r="EI45" s="10" t="str">
        <f t="shared" si="139"/>
        <v/>
      </c>
      <c r="EJ45" s="10" t="str">
        <f t="shared" si="140"/>
        <v/>
      </c>
      <c r="EK45" s="10" t="str">
        <f>IF(AND(Include_study?="Yes",Sufficient_data="Yes"),COUNTIFS(EI$2:EI44,"&lt;"&amp;EI45,EJ$2:EJ44,"&lt;"&amp;EJ45)+COUNTIFS(EI$2:EI44,"&gt;"&amp;EI45,EJ$2:EJ44,"&gt;"&amp;EJ45)+COUNTIFS(EI46:EI$201,"&lt;"&amp;EI45,EJ46:EJ$201,"&lt;"&amp;EJ45)+COUNTIFS(EI46:EI$201,"&gt;"&amp;EI45,EJ46:EJ$201,"&gt;"&amp;EJ45),"")</f>
        <v/>
      </c>
      <c r="EL45" s="70" t="str">
        <f>IF(AND(Include_study?="Yes",Sufficient_data="Yes"),COUNTIFS(EI$2:EI44,"&lt;"&amp;EI45,EJ$2:EJ44,"&gt;"&amp;EJ45)+COUNTIFS(EI$2:EI44,"&gt;"&amp;EI45,EJ$2:EJ44,"&lt;"&amp;EJ45)+COUNTIFS(EI46:EI$201,"&lt;"&amp;EI45,EJ46:EJ$201,"&gt;"&amp;EJ45)+COUNTIFS(EI46:EI$201,"&gt;"&amp;EI45,EJ46:EJ$201,"&lt;"&amp;EJ45),"")</f>
        <v/>
      </c>
      <c r="EN45" s="157"/>
      <c r="ER45"/>
      <c r="ES45" s="157"/>
      <c r="ET45" s="6" t="e">
        <f t="shared" si="141"/>
        <v>#N/A</v>
      </c>
      <c r="EU45" s="54" t="e">
        <f t="shared" si="142"/>
        <v>#N/A</v>
      </c>
      <c r="EY45" s="2"/>
      <c r="EZ45"/>
      <c r="FA45" s="157"/>
      <c r="FB45" s="10" t="str">
        <f>IF('Publication Bias Analysis'!AS:AS&lt;&gt;"",RANK('Publication Bias Analysis'!AS:AS,'Publication Bias Analysis'!AS:AS,1)+COUNTIF('Publication Bias Analysis'!AS$2:AS44,'Publication Bias Analysis'!AS45),"")</f>
        <v/>
      </c>
      <c r="FC45" s="6" t="str">
        <f t="shared" si="143"/>
        <v/>
      </c>
      <c r="FD45" s="43" t="e">
        <f>IF(AND(Include_study?="Yes",Sufficient_data="Yes"),'Publication Bias Analysis'!AR45,NA())</f>
        <v>#N/A</v>
      </c>
      <c r="FE45" s="43" t="e">
        <f>IF(AND(Include_study?="Yes",Sufficient_data="Yes"),'Publication Bias Analysis'!AS45,NA())</f>
        <v>#N/A</v>
      </c>
      <c r="FF45" s="6" t="str">
        <f>IF(AND(Include_study?="Yes",Sufficient_data="Yes"),Calculations!FD45-AVERAGE('Publication Bias Analysis'!AR:AR),"")</f>
        <v/>
      </c>
      <c r="FG45" s="54" t="str">
        <f>IF(AND(Include_study?="Yes",Sufficient_data="Yes"),FE:FE-('Publication Bias Analysis'!AV$30+'Publication Bias Analysis'!AV$31*FD:FD),"")</f>
        <v/>
      </c>
      <c r="FK45" s="2"/>
      <c r="FL45"/>
      <c r="FM45" s="157"/>
      <c r="FN45" s="6" t="str">
        <f t="shared" si="70"/>
        <v/>
      </c>
      <c r="FO45" s="6" t="str">
        <f t="shared" si="74"/>
        <v/>
      </c>
      <c r="FP45" s="54" t="str">
        <f t="shared" si="75"/>
        <v/>
      </c>
    </row>
    <row r="46" spans="1:172" x14ac:dyDescent="0.2">
      <c r="A46" s="163"/>
      <c r="B46" s="10" t="str">
        <f>IF(AND(Sufficient_data="Yes",Include_study?="Yes"),IF(AND(Sort_By=$E$1,Order="Ascending"),IF(Input!Study_name="",COUNTIFS(Input!Study_name,"&lt;&gt;"&amp;"",Include_study?,"Yes",Sufficient_data,"Yes")+1,IF(COUNT(E46)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6" s="10" t="str">
        <f>IF(B46&lt;&gt;"",IF(B46=0,COUNTIF(B$2:B45,0)+1,COUNTIF(B$2:B45,B46)+COUNTIF(B:B,"&lt;"&amp;B46)+1),"")</f>
        <v/>
      </c>
      <c r="D46" s="10" t="str">
        <f t="shared" si="81"/>
        <v/>
      </c>
      <c r="E46" s="6" t="str">
        <f>IF(AND(Sufficient_data="Yes",Include_study?="Yes",Input!Study_name&lt;&gt;""),Input!Study_name,"")</f>
        <v/>
      </c>
      <c r="F46" s="6" t="str">
        <f>IF(AND(Sufficient_data="Yes",Include_study?="Yes"),Input!Effect_size,"")</f>
        <v/>
      </c>
      <c r="G46" s="10" t="str">
        <f>IF(AND(Sufficient_data="Yes",Include_study?="Yes",Input!Number_of_observations&lt;&gt;""),Input!Number_of_observations,"")</f>
        <v/>
      </c>
      <c r="H46" s="6" t="str">
        <f>IF(AND(Sufficient_data="Yes",Include_study?="Yes"),Input!Standard_error,"")</f>
        <v/>
      </c>
      <c r="I46" s="6" t="str">
        <f t="shared" si="82"/>
        <v/>
      </c>
      <c r="J46" s="6" t="str">
        <f t="shared" si="83"/>
        <v/>
      </c>
      <c r="K46" s="6" t="str">
        <f t="shared" si="84"/>
        <v/>
      </c>
      <c r="L46" s="6" t="str">
        <f t="shared" si="85"/>
        <v/>
      </c>
      <c r="M46" s="120" t="str">
        <f t="shared" si="86"/>
        <v/>
      </c>
      <c r="N46" s="54" t="str">
        <f t="shared" si="87"/>
        <v/>
      </c>
      <c r="O46" s="109"/>
      <c r="P46" s="75" t="e">
        <f t="shared" si="88"/>
        <v>#N/A</v>
      </c>
      <c r="Q46" s="6" t="e">
        <f>IF(AND(Sufficient_data="Yes",Include_study?="Yes",Input!Number_of_observations&lt;&gt;""),Effect_size-CI_Lower_limit,NA())</f>
        <v>#N/A</v>
      </c>
      <c r="R46" s="54" t="e">
        <f>IF(AND(Sufficient_data="Yes",Include_study?="Yes",Input!Number_of_observations&lt;&gt;""),CI_Upper_limit-Effect_size,NA())</f>
        <v>#N/A</v>
      </c>
      <c r="W46" s="163"/>
      <c r="X46" s="16" t="str">
        <f t="shared" si="89"/>
        <v/>
      </c>
      <c r="Y46" s="6" t="str">
        <f t="shared" si="90"/>
        <v/>
      </c>
      <c r="Z46" s="6" t="str">
        <f t="shared" si="91"/>
        <v/>
      </c>
      <c r="AA46" s="6" t="str">
        <f>IF(AND(Sufficient_data="Yes",Include_study?="Yes",Subgroup&lt;&gt;""),Input!Effect_size,"")</f>
        <v/>
      </c>
      <c r="AB46" s="6" t="str">
        <f t="shared" si="92"/>
        <v/>
      </c>
      <c r="AC46" s="6" t="str">
        <f t="shared" si="93"/>
        <v/>
      </c>
      <c r="AD46" s="6" t="str">
        <f t="shared" si="94"/>
        <v/>
      </c>
      <c r="AE46" s="6" t="str">
        <f t="shared" si="95"/>
        <v/>
      </c>
      <c r="AF46" s="6" t="str">
        <f t="shared" si="96"/>
        <v/>
      </c>
      <c r="AG46" s="125" t="str">
        <f t="shared" si="16"/>
        <v/>
      </c>
      <c r="AH46" s="128" t="str">
        <f t="shared" si="97"/>
        <v/>
      </c>
      <c r="AJ46" s="75" t="e">
        <f t="shared" si="98"/>
        <v>#N/A</v>
      </c>
      <c r="AK46" s="37" t="e">
        <f t="shared" si="99"/>
        <v>#N/A</v>
      </c>
      <c r="AL46" s="54" t="e">
        <f t="shared" si="100"/>
        <v>#N/A</v>
      </c>
      <c r="AN46" s="77" t="str">
        <f t="shared" si="101"/>
        <v/>
      </c>
      <c r="AO46" s="6" t="str">
        <f>IF(AND(Sufficient_data="Yes",Include_study?="Yes",Subgroup&lt;&gt;""),IF(COUNTIFS(Input!G$2:G45,"="&amp;"Yes",Input!C$2:C45,"="&amp;"Yes",Input!H$2:H45,"="&amp;Subgroup)&gt;0,"",Subgroup),"")</f>
        <v/>
      </c>
      <c r="AP46" s="16" t="str">
        <f t="shared" si="102"/>
        <v/>
      </c>
      <c r="AQ46" s="10" t="str">
        <f t="shared" si="103"/>
        <v/>
      </c>
      <c r="AR46" s="6" t="str">
        <f t="shared" si="104"/>
        <v/>
      </c>
      <c r="AS46" s="24" t="str">
        <f t="shared" si="105"/>
        <v/>
      </c>
      <c r="AT46" s="12" t="str">
        <f t="shared" si="106"/>
        <v/>
      </c>
      <c r="AU46" s="6" t="str">
        <f t="shared" si="107"/>
        <v/>
      </c>
      <c r="AV46" s="43" t="str">
        <f t="shared" si="108"/>
        <v/>
      </c>
      <c r="AW46" s="6" t="str">
        <f t="shared" si="109"/>
        <v/>
      </c>
      <c r="AX46" s="6" t="str">
        <f t="shared" si="110"/>
        <v/>
      </c>
      <c r="AY46" s="43" t="str">
        <f t="shared" si="111"/>
        <v/>
      </c>
      <c r="AZ46" s="16" t="str">
        <f t="shared" si="112"/>
        <v/>
      </c>
      <c r="BA46" s="131" t="str">
        <f t="shared" si="113"/>
        <v/>
      </c>
      <c r="BB46" s="131" t="str">
        <f t="shared" si="114"/>
        <v/>
      </c>
      <c r="BC46" s="6" t="str">
        <f t="shared" si="115"/>
        <v/>
      </c>
      <c r="BD46" s="6" t="str">
        <f t="shared" si="116"/>
        <v/>
      </c>
      <c r="BE46" s="131" t="str">
        <f t="shared" si="117"/>
        <v/>
      </c>
      <c r="BF46" s="131" t="str">
        <f t="shared" si="118"/>
        <v/>
      </c>
      <c r="BG46" s="6" t="str">
        <f t="shared" si="119"/>
        <v/>
      </c>
      <c r="BH46" s="6" t="str">
        <f t="shared" si="120"/>
        <v/>
      </c>
      <c r="BI46" s="6" t="str">
        <f t="shared" si="121"/>
        <v/>
      </c>
      <c r="BJ46" s="6" t="e">
        <f t="shared" si="122"/>
        <v>#N/A</v>
      </c>
      <c r="BK46" s="12" t="str">
        <f t="shared" si="76"/>
        <v/>
      </c>
      <c r="BL46" s="6" t="str">
        <f t="shared" si="123"/>
        <v/>
      </c>
      <c r="BM46" s="6" t="str">
        <f t="shared" si="124"/>
        <v/>
      </c>
      <c r="BN46" s="37" t="str">
        <f t="shared" si="125"/>
        <v/>
      </c>
      <c r="BO46" s="54" t="str">
        <f t="shared" si="72"/>
        <v/>
      </c>
      <c r="BT46" s="164"/>
      <c r="BU46" s="6" t="e">
        <f t="shared" si="45"/>
        <v>#N/A</v>
      </c>
      <c r="BV46" s="6" t="e">
        <f t="shared" si="46"/>
        <v>#N/A</v>
      </c>
      <c r="BW46" s="6" t="str">
        <f t="shared" si="126"/>
        <v/>
      </c>
      <c r="BX46" s="6" t="str">
        <f>IF(AND(Sufficient_data="Yes",Include_study?="Yes",Moderator&lt;&gt;""),'Moderator Analysis'!F:F-CG$3,"")</f>
        <v/>
      </c>
      <c r="BY46" s="54" t="str">
        <f>IF(AND(Sufficient_data="Yes",Include_study?="Yes",Moderator&lt;&gt;""),Weightf*(Effect_size-CG$5-CG$4*'Moderator Analysis'!F:F)^2,"")</f>
        <v/>
      </c>
      <c r="CA46" s="75" t="str">
        <f>IF(AND(Sufficient_data="Yes",Include_study?="Yes",Moderator&lt;&gt;""),1/('Publication Bias Analysis'!F46^2+CG$7),"")</f>
        <v/>
      </c>
      <c r="CB46" s="6" t="str">
        <f>IF(AND(Sufficient_data="Yes",Include_study?="Yes",CA46&lt;&gt;""),Effect_size-'Moderator Analysis'!J$37,"")</f>
        <v/>
      </c>
      <c r="CC46" s="6" t="str">
        <f t="shared" si="127"/>
        <v/>
      </c>
      <c r="CD46" s="54" t="str">
        <f>IF(AND(Sufficient_data="Yes",Include_study?="Yes",CA46&lt;&gt;""),CA:CA*(Effect_size-'Moderator Analysis'!J$29-'Moderator Analysis'!J$30*Moderator)^2,"")</f>
        <v/>
      </c>
      <c r="CE46" s="27"/>
      <c r="CG46" s="2"/>
      <c r="CH46"/>
      <c r="CI46" s="164"/>
      <c r="CJ46" s="166"/>
      <c r="CK46" s="6" t="str">
        <f t="shared" si="128"/>
        <v/>
      </c>
      <c r="CL46" s="37" t="str">
        <f t="shared" si="129"/>
        <v/>
      </c>
      <c r="CM46" s="37" t="str">
        <f>IF(AND(Include_study?="Yes",Sufficient_data="Yes"),1/(Standard_error^2+IF(Additional_model="Fixed effect",0,'Publication Bias Analysis'!L$32)),"")</f>
        <v/>
      </c>
      <c r="CN46" s="37" t="str">
        <f>IF(AND(Include_study?="Yes",Sufficient_data="Yes"),'Publication Bias Analysis'!E:E-'Publication Bias Analysis'!I$29,"")</f>
        <v/>
      </c>
      <c r="CO46" s="37" t="str">
        <f t="shared" si="130"/>
        <v/>
      </c>
      <c r="CP46" s="37" t="str">
        <f t="shared" si="131"/>
        <v/>
      </c>
      <c r="CQ46" s="104" t="str">
        <f t="shared" si="132"/>
        <v/>
      </c>
      <c r="CR46" s="104" t="str">
        <f>IF(AND(Include_study?="Yes",Sufficient_data="Yes"),CQ:CQ+IF(DC:DC&lt;0,-1,1)*COUNTIF(CQ$2:CQ45,CQ:CQ),"")</f>
        <v/>
      </c>
      <c r="CS46" s="104" t="str">
        <f>IF(AND(Include_study?="Yes",Sufficient_data="Yes"),RANK(DG:DG,DG:DG,1)*IF(DF:DF&lt;0,-1,1)+IF(DF:DF&lt;0,-1,1)*COUNTIF(CQ$2:CQ45,CQ:CQ),"")</f>
        <v/>
      </c>
      <c r="CT46" s="104" t="str">
        <f>IF(AND(Include_study?="Yes",Sufficient_data="Yes"),RANK(DJ:DJ,DJ:DJ,1)*IF(DI:DI&lt;0,-1,1)+IF(DI:DI&lt;0,-1,1)*COUNTIF(CQ$2:CQ45,CQ:CQ),"")</f>
        <v/>
      </c>
      <c r="CU46" s="6" t="e">
        <f>IF(AND(Include_study?="Yes",Sufficient_data="Yes"),'Publication Bias Analysis'!E:E,NA())</f>
        <v>#N/A</v>
      </c>
      <c r="CV46" s="54" t="e">
        <f>IF(AND(Include_study?="Yes",Sufficient_data="Yes"),'Publication Bias Analysis'!F:F,NA())</f>
        <v>#N/A</v>
      </c>
      <c r="CZ46" s="2"/>
      <c r="DA46"/>
      <c r="DB46" s="157"/>
      <c r="DC4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6" s="6" t="str">
        <f t="shared" si="133"/>
        <v/>
      </c>
      <c r="DE46" s="54" t="str">
        <f>IF(AND(Include_study?="Yes",Sufficient_data="Yes"),1/('Publication Bias Analysis'!F:F^2+IF(Additional_model="Fixed effect",0,$DN$6)),"")</f>
        <v/>
      </c>
      <c r="DF46" s="6" t="str">
        <f>IF(AND(Include_study?="Yes",Sufficient_data="Yes"),IF('Publication Bias Analysis'!L$38="Left",'Publication Bias Analysis'!E:E-DN$3,DN$3-'Publication Bias Analysis'!E:E),"")</f>
        <v/>
      </c>
      <c r="DG46" s="6" t="str">
        <f t="shared" si="134"/>
        <v/>
      </c>
      <c r="DH46" s="54" t="str">
        <f>IF(AND(DF46&lt;&gt;"",CR46&lt;=MAX(CR:CR)-DN$7),1/('Publication Bias Analysis'!F:F^2+IF(Additional_model="Fixed effect",0,$DN$13)),"")</f>
        <v/>
      </c>
      <c r="DI46" s="6" t="str">
        <f>IF(AND(Include_study?="Yes",Sufficient_data="Yes"),IF('Publication Bias Analysis'!L$38="Left",'Publication Bias Analysis'!E:E-DN$10,DN$10-'Publication Bias Analysis'!E:E),"")</f>
        <v/>
      </c>
      <c r="DJ46" s="6" t="str">
        <f t="shared" si="135"/>
        <v/>
      </c>
      <c r="DK46" s="54" t="str">
        <f t="shared" si="136"/>
        <v/>
      </c>
      <c r="EB46" s="157"/>
      <c r="EC46" s="6" t="str">
        <f>IF(AND(Include_study?="Yes",Sufficient_data="Yes"),Calculations!CO:CO-AVERAGE(Calculations!CO:CO),"")</f>
        <v/>
      </c>
      <c r="ED46" s="54" t="str">
        <f>IF(AND(Include_study?="Yes",Sufficient_data="Yes"),Calculations!CP46-('Publication Bias Analysis'!P$3+Calculations!CO46*'Publication Bias Analysis'!P$4),"")</f>
        <v/>
      </c>
      <c r="EF46" s="157"/>
      <c r="EG46" s="6" t="str">
        <f t="shared" si="137"/>
        <v/>
      </c>
      <c r="EH46" s="6" t="str">
        <f t="shared" si="138"/>
        <v/>
      </c>
      <c r="EI46" s="10" t="str">
        <f t="shared" si="139"/>
        <v/>
      </c>
      <c r="EJ46" s="10" t="str">
        <f t="shared" si="140"/>
        <v/>
      </c>
      <c r="EK46" s="10" t="str">
        <f>IF(AND(Include_study?="Yes",Sufficient_data="Yes"),COUNTIFS(EI$2:EI45,"&lt;"&amp;EI46,EJ$2:EJ45,"&lt;"&amp;EJ46)+COUNTIFS(EI$2:EI45,"&gt;"&amp;EI46,EJ$2:EJ45,"&gt;"&amp;EJ46)+COUNTIFS(EI47:EI$201,"&lt;"&amp;EI46,EJ47:EJ$201,"&lt;"&amp;EJ46)+COUNTIFS(EI47:EI$201,"&gt;"&amp;EI46,EJ47:EJ$201,"&gt;"&amp;EJ46),"")</f>
        <v/>
      </c>
      <c r="EL46" s="70" t="str">
        <f>IF(AND(Include_study?="Yes",Sufficient_data="Yes"),COUNTIFS(EI$2:EI45,"&lt;"&amp;EI46,EJ$2:EJ45,"&gt;"&amp;EJ46)+COUNTIFS(EI$2:EI45,"&gt;"&amp;EI46,EJ$2:EJ45,"&lt;"&amp;EJ46)+COUNTIFS(EI47:EI$201,"&lt;"&amp;EI46,EJ47:EJ$201,"&gt;"&amp;EJ46)+COUNTIFS(EI47:EI$201,"&gt;"&amp;EI46,EJ47:EJ$201,"&lt;"&amp;EJ46),"")</f>
        <v/>
      </c>
      <c r="EN46" s="157"/>
      <c r="ER46"/>
      <c r="ES46" s="157"/>
      <c r="ET46" s="6" t="e">
        <f t="shared" si="141"/>
        <v>#N/A</v>
      </c>
      <c r="EU46" s="54" t="e">
        <f t="shared" si="142"/>
        <v>#N/A</v>
      </c>
      <c r="EY46" s="2"/>
      <c r="EZ46"/>
      <c r="FA46" s="157"/>
      <c r="FB46" s="10" t="str">
        <f>IF('Publication Bias Analysis'!AS:AS&lt;&gt;"",RANK('Publication Bias Analysis'!AS:AS,'Publication Bias Analysis'!AS:AS,1)+COUNTIF('Publication Bias Analysis'!AS$2:AS45,'Publication Bias Analysis'!AS46),"")</f>
        <v/>
      </c>
      <c r="FC46" s="6" t="str">
        <f t="shared" si="143"/>
        <v/>
      </c>
      <c r="FD46" s="43" t="e">
        <f>IF(AND(Include_study?="Yes",Sufficient_data="Yes"),'Publication Bias Analysis'!AR46,NA())</f>
        <v>#N/A</v>
      </c>
      <c r="FE46" s="43" t="e">
        <f>IF(AND(Include_study?="Yes",Sufficient_data="Yes"),'Publication Bias Analysis'!AS46,NA())</f>
        <v>#N/A</v>
      </c>
      <c r="FF46" s="6" t="str">
        <f>IF(AND(Include_study?="Yes",Sufficient_data="Yes"),Calculations!FD46-AVERAGE('Publication Bias Analysis'!AR:AR),"")</f>
        <v/>
      </c>
      <c r="FG46" s="54" t="str">
        <f>IF(AND(Include_study?="Yes",Sufficient_data="Yes"),FE:FE-('Publication Bias Analysis'!AV$30+'Publication Bias Analysis'!AV$31*FD:FD),"")</f>
        <v/>
      </c>
      <c r="FK46" s="2"/>
      <c r="FL46"/>
      <c r="FM46" s="157"/>
      <c r="FN46" s="6" t="str">
        <f t="shared" si="70"/>
        <v/>
      </c>
      <c r="FO46" s="6" t="str">
        <f t="shared" si="74"/>
        <v/>
      </c>
      <c r="FP46" s="54" t="str">
        <f t="shared" si="75"/>
        <v/>
      </c>
    </row>
    <row r="47" spans="1:172" x14ac:dyDescent="0.2">
      <c r="A47" s="163"/>
      <c r="B47" s="10" t="str">
        <f>IF(AND(Sufficient_data="Yes",Include_study?="Yes"),IF(AND(Sort_By=$E$1,Order="Ascending"),IF(Input!Study_name="",COUNTIFS(Input!Study_name,"&lt;&gt;"&amp;"",Include_study?,"Yes",Sufficient_data,"Yes")+1,IF(COUNT(E47)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7" s="10" t="str">
        <f>IF(B47&lt;&gt;"",IF(B47=0,COUNTIF(B$2:B46,0)+1,COUNTIF(B$2:B46,B47)+COUNTIF(B:B,"&lt;"&amp;B47)+1),"")</f>
        <v/>
      </c>
      <c r="D47" s="10" t="str">
        <f t="shared" si="81"/>
        <v/>
      </c>
      <c r="E47" s="6" t="str">
        <f>IF(AND(Sufficient_data="Yes",Include_study?="Yes",Input!Study_name&lt;&gt;""),Input!Study_name,"")</f>
        <v/>
      </c>
      <c r="F47" s="6" t="str">
        <f>IF(AND(Sufficient_data="Yes",Include_study?="Yes"),Input!Effect_size,"")</f>
        <v/>
      </c>
      <c r="G47" s="10" t="str">
        <f>IF(AND(Sufficient_data="Yes",Include_study?="Yes",Input!Number_of_observations&lt;&gt;""),Input!Number_of_observations,"")</f>
        <v/>
      </c>
      <c r="H47" s="6" t="str">
        <f>IF(AND(Sufficient_data="Yes",Include_study?="Yes"),Input!Standard_error,"")</f>
        <v/>
      </c>
      <c r="I47" s="6" t="str">
        <f t="shared" si="82"/>
        <v/>
      </c>
      <c r="J47" s="6" t="str">
        <f t="shared" si="83"/>
        <v/>
      </c>
      <c r="K47" s="6" t="str">
        <f t="shared" si="84"/>
        <v/>
      </c>
      <c r="L47" s="6" t="str">
        <f t="shared" si="85"/>
        <v/>
      </c>
      <c r="M47" s="120" t="str">
        <f t="shared" si="86"/>
        <v/>
      </c>
      <c r="N47" s="54" t="str">
        <f t="shared" si="87"/>
        <v/>
      </c>
      <c r="O47" s="109"/>
      <c r="P47" s="75" t="e">
        <f t="shared" si="88"/>
        <v>#N/A</v>
      </c>
      <c r="Q47" s="6" t="e">
        <f>IF(AND(Sufficient_data="Yes",Include_study?="Yes",Input!Number_of_observations&lt;&gt;""),Effect_size-CI_Lower_limit,NA())</f>
        <v>#N/A</v>
      </c>
      <c r="R47" s="54" t="e">
        <f>IF(AND(Sufficient_data="Yes",Include_study?="Yes",Input!Number_of_observations&lt;&gt;""),CI_Upper_limit-Effect_size,NA())</f>
        <v>#N/A</v>
      </c>
      <c r="W47" s="163"/>
      <c r="X47" s="16" t="str">
        <f t="shared" si="89"/>
        <v/>
      </c>
      <c r="Y47" s="6" t="str">
        <f t="shared" si="90"/>
        <v/>
      </c>
      <c r="Z47" s="6" t="str">
        <f t="shared" si="91"/>
        <v/>
      </c>
      <c r="AA47" s="6" t="str">
        <f>IF(AND(Sufficient_data="Yes",Include_study?="Yes",Subgroup&lt;&gt;""),Input!Effect_size,"")</f>
        <v/>
      </c>
      <c r="AB47" s="6" t="str">
        <f t="shared" si="92"/>
        <v/>
      </c>
      <c r="AC47" s="6" t="str">
        <f t="shared" si="93"/>
        <v/>
      </c>
      <c r="AD47" s="6" t="str">
        <f t="shared" si="94"/>
        <v/>
      </c>
      <c r="AE47" s="6" t="str">
        <f t="shared" si="95"/>
        <v/>
      </c>
      <c r="AF47" s="6" t="str">
        <f t="shared" si="96"/>
        <v/>
      </c>
      <c r="AG47" s="125" t="str">
        <f t="shared" si="16"/>
        <v/>
      </c>
      <c r="AH47" s="128" t="str">
        <f t="shared" si="97"/>
        <v/>
      </c>
      <c r="AJ47" s="75" t="e">
        <f t="shared" si="98"/>
        <v>#N/A</v>
      </c>
      <c r="AK47" s="37" t="e">
        <f t="shared" si="99"/>
        <v>#N/A</v>
      </c>
      <c r="AL47" s="54" t="e">
        <f t="shared" si="100"/>
        <v>#N/A</v>
      </c>
      <c r="AN47" s="77" t="str">
        <f t="shared" si="101"/>
        <v/>
      </c>
      <c r="AO47" s="6" t="str">
        <f>IF(AND(Sufficient_data="Yes",Include_study?="Yes",Subgroup&lt;&gt;""),IF(COUNTIFS(Input!G$2:G46,"="&amp;"Yes",Input!C$2:C46,"="&amp;"Yes",Input!H$2:H46,"="&amp;Subgroup)&gt;0,"",Subgroup),"")</f>
        <v/>
      </c>
      <c r="AP47" s="16" t="str">
        <f t="shared" si="102"/>
        <v/>
      </c>
      <c r="AQ47" s="10" t="str">
        <f t="shared" si="103"/>
        <v/>
      </c>
      <c r="AR47" s="6" t="str">
        <f t="shared" si="104"/>
        <v/>
      </c>
      <c r="AS47" s="24" t="str">
        <f t="shared" si="105"/>
        <v/>
      </c>
      <c r="AT47" s="12" t="str">
        <f t="shared" si="106"/>
        <v/>
      </c>
      <c r="AU47" s="6" t="str">
        <f t="shared" si="107"/>
        <v/>
      </c>
      <c r="AV47" s="43" t="str">
        <f t="shared" si="108"/>
        <v/>
      </c>
      <c r="AW47" s="6" t="str">
        <f t="shared" si="109"/>
        <v/>
      </c>
      <c r="AX47" s="6" t="str">
        <f t="shared" si="110"/>
        <v/>
      </c>
      <c r="AY47" s="43" t="str">
        <f t="shared" si="111"/>
        <v/>
      </c>
      <c r="AZ47" s="16" t="str">
        <f t="shared" si="112"/>
        <v/>
      </c>
      <c r="BA47" s="131" t="str">
        <f t="shared" si="113"/>
        <v/>
      </c>
      <c r="BB47" s="131" t="str">
        <f t="shared" si="114"/>
        <v/>
      </c>
      <c r="BC47" s="6" t="str">
        <f t="shared" si="115"/>
        <v/>
      </c>
      <c r="BD47" s="6" t="str">
        <f t="shared" si="116"/>
        <v/>
      </c>
      <c r="BE47" s="131" t="str">
        <f t="shared" si="117"/>
        <v/>
      </c>
      <c r="BF47" s="131" t="str">
        <f t="shared" si="118"/>
        <v/>
      </c>
      <c r="BG47" s="6" t="str">
        <f t="shared" si="119"/>
        <v/>
      </c>
      <c r="BH47" s="6" t="str">
        <f t="shared" si="120"/>
        <v/>
      </c>
      <c r="BI47" s="6" t="str">
        <f t="shared" si="121"/>
        <v/>
      </c>
      <c r="BJ47" s="6" t="e">
        <f t="shared" si="122"/>
        <v>#N/A</v>
      </c>
      <c r="BK47" s="12" t="str">
        <f t="shared" si="76"/>
        <v/>
      </c>
      <c r="BL47" s="6" t="str">
        <f t="shared" si="123"/>
        <v/>
      </c>
      <c r="BM47" s="6" t="str">
        <f t="shared" si="124"/>
        <v/>
      </c>
      <c r="BN47" s="37" t="str">
        <f t="shared" si="125"/>
        <v/>
      </c>
      <c r="BO47" s="54" t="str">
        <f t="shared" si="72"/>
        <v/>
      </c>
      <c r="BT47" s="164"/>
      <c r="BU47" s="6" t="e">
        <f t="shared" si="45"/>
        <v>#N/A</v>
      </c>
      <c r="BV47" s="6" t="e">
        <f t="shared" si="46"/>
        <v>#N/A</v>
      </c>
      <c r="BW47" s="6" t="str">
        <f t="shared" si="126"/>
        <v/>
      </c>
      <c r="BX47" s="6" t="str">
        <f>IF(AND(Sufficient_data="Yes",Include_study?="Yes",Moderator&lt;&gt;""),'Moderator Analysis'!F:F-CG$3,"")</f>
        <v/>
      </c>
      <c r="BY47" s="54" t="str">
        <f>IF(AND(Sufficient_data="Yes",Include_study?="Yes",Moderator&lt;&gt;""),Weightf*(Effect_size-CG$5-CG$4*'Moderator Analysis'!F:F)^2,"")</f>
        <v/>
      </c>
      <c r="CA47" s="75" t="str">
        <f>IF(AND(Sufficient_data="Yes",Include_study?="Yes",Moderator&lt;&gt;""),1/('Publication Bias Analysis'!F47^2+CG$7),"")</f>
        <v/>
      </c>
      <c r="CB47" s="6" t="str">
        <f>IF(AND(Sufficient_data="Yes",Include_study?="Yes",CA47&lt;&gt;""),Effect_size-'Moderator Analysis'!J$37,"")</f>
        <v/>
      </c>
      <c r="CC47" s="6" t="str">
        <f t="shared" si="127"/>
        <v/>
      </c>
      <c r="CD47" s="54" t="str">
        <f>IF(AND(Sufficient_data="Yes",Include_study?="Yes",CA47&lt;&gt;""),CA:CA*(Effect_size-'Moderator Analysis'!J$29-'Moderator Analysis'!J$30*Moderator)^2,"")</f>
        <v/>
      </c>
      <c r="CE47" s="27"/>
      <c r="CG47" s="2"/>
      <c r="CH47"/>
      <c r="CI47" s="164"/>
      <c r="CJ47" s="166"/>
      <c r="CK47" s="6" t="str">
        <f t="shared" si="128"/>
        <v/>
      </c>
      <c r="CL47" s="37" t="str">
        <f t="shared" si="129"/>
        <v/>
      </c>
      <c r="CM47" s="37" t="str">
        <f>IF(AND(Include_study?="Yes",Sufficient_data="Yes"),1/(Standard_error^2+IF(Additional_model="Fixed effect",0,'Publication Bias Analysis'!L$32)),"")</f>
        <v/>
      </c>
      <c r="CN47" s="37" t="str">
        <f>IF(AND(Include_study?="Yes",Sufficient_data="Yes"),'Publication Bias Analysis'!E:E-'Publication Bias Analysis'!I$29,"")</f>
        <v/>
      </c>
      <c r="CO47" s="37" t="str">
        <f t="shared" si="130"/>
        <v/>
      </c>
      <c r="CP47" s="37" t="str">
        <f t="shared" si="131"/>
        <v/>
      </c>
      <c r="CQ47" s="104" t="str">
        <f t="shared" si="132"/>
        <v/>
      </c>
      <c r="CR47" s="104" t="str">
        <f>IF(AND(Include_study?="Yes",Sufficient_data="Yes"),CQ:CQ+IF(DC:DC&lt;0,-1,1)*COUNTIF(CQ$2:CQ46,CQ:CQ),"")</f>
        <v/>
      </c>
      <c r="CS47" s="104" t="str">
        <f>IF(AND(Include_study?="Yes",Sufficient_data="Yes"),RANK(DG:DG,DG:DG,1)*IF(DF:DF&lt;0,-1,1)+IF(DF:DF&lt;0,-1,1)*COUNTIF(CQ$2:CQ46,CQ:CQ),"")</f>
        <v/>
      </c>
      <c r="CT47" s="104" t="str">
        <f>IF(AND(Include_study?="Yes",Sufficient_data="Yes"),RANK(DJ:DJ,DJ:DJ,1)*IF(DI:DI&lt;0,-1,1)+IF(DI:DI&lt;0,-1,1)*COUNTIF(CQ$2:CQ46,CQ:CQ),"")</f>
        <v/>
      </c>
      <c r="CU47" s="6" t="e">
        <f>IF(AND(Include_study?="Yes",Sufficient_data="Yes"),'Publication Bias Analysis'!E:E,NA())</f>
        <v>#N/A</v>
      </c>
      <c r="CV47" s="54" t="e">
        <f>IF(AND(Include_study?="Yes",Sufficient_data="Yes"),'Publication Bias Analysis'!F:F,NA())</f>
        <v>#N/A</v>
      </c>
      <c r="CZ47" s="2"/>
      <c r="DA47"/>
      <c r="DB47" s="157"/>
      <c r="DC4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7" s="6" t="str">
        <f t="shared" si="133"/>
        <v/>
      </c>
      <c r="DE47" s="54" t="str">
        <f>IF(AND(Include_study?="Yes",Sufficient_data="Yes"),1/('Publication Bias Analysis'!F:F^2+IF(Additional_model="Fixed effect",0,$DN$6)),"")</f>
        <v/>
      </c>
      <c r="DF47" s="6" t="str">
        <f>IF(AND(Include_study?="Yes",Sufficient_data="Yes"),IF('Publication Bias Analysis'!L$38="Left",'Publication Bias Analysis'!E:E-DN$3,DN$3-'Publication Bias Analysis'!E:E),"")</f>
        <v/>
      </c>
      <c r="DG47" s="6" t="str">
        <f t="shared" si="134"/>
        <v/>
      </c>
      <c r="DH47" s="54" t="str">
        <f>IF(AND(DF47&lt;&gt;"",CR47&lt;=MAX(CR:CR)-DN$7),1/('Publication Bias Analysis'!F:F^2+IF(Additional_model="Fixed effect",0,$DN$13)),"")</f>
        <v/>
      </c>
      <c r="DI47" s="6" t="str">
        <f>IF(AND(Include_study?="Yes",Sufficient_data="Yes"),IF('Publication Bias Analysis'!L$38="Left",'Publication Bias Analysis'!E:E-DN$10,DN$10-'Publication Bias Analysis'!E:E),"")</f>
        <v/>
      </c>
      <c r="DJ47" s="6" t="str">
        <f t="shared" si="135"/>
        <v/>
      </c>
      <c r="DK47" s="54" t="str">
        <f t="shared" si="136"/>
        <v/>
      </c>
      <c r="EB47" s="157"/>
      <c r="EC47" s="6" t="str">
        <f>IF(AND(Include_study?="Yes",Sufficient_data="Yes"),Calculations!CO:CO-AVERAGE(Calculations!CO:CO),"")</f>
        <v/>
      </c>
      <c r="ED47" s="54" t="str">
        <f>IF(AND(Include_study?="Yes",Sufficient_data="Yes"),Calculations!CP47-('Publication Bias Analysis'!P$3+Calculations!CO47*'Publication Bias Analysis'!P$4),"")</f>
        <v/>
      </c>
      <c r="EF47" s="157"/>
      <c r="EG47" s="6" t="str">
        <f t="shared" si="137"/>
        <v/>
      </c>
      <c r="EH47" s="6" t="str">
        <f t="shared" si="138"/>
        <v/>
      </c>
      <c r="EI47" s="10" t="str">
        <f t="shared" si="139"/>
        <v/>
      </c>
      <c r="EJ47" s="10" t="str">
        <f t="shared" si="140"/>
        <v/>
      </c>
      <c r="EK47" s="10" t="str">
        <f>IF(AND(Include_study?="Yes",Sufficient_data="Yes"),COUNTIFS(EI$2:EI46,"&lt;"&amp;EI47,EJ$2:EJ46,"&lt;"&amp;EJ47)+COUNTIFS(EI$2:EI46,"&gt;"&amp;EI47,EJ$2:EJ46,"&gt;"&amp;EJ47)+COUNTIFS(EI48:EI$201,"&lt;"&amp;EI47,EJ48:EJ$201,"&lt;"&amp;EJ47)+COUNTIFS(EI48:EI$201,"&gt;"&amp;EI47,EJ48:EJ$201,"&gt;"&amp;EJ47),"")</f>
        <v/>
      </c>
      <c r="EL47" s="70" t="str">
        <f>IF(AND(Include_study?="Yes",Sufficient_data="Yes"),COUNTIFS(EI$2:EI46,"&lt;"&amp;EI47,EJ$2:EJ46,"&gt;"&amp;EJ47)+COUNTIFS(EI$2:EI46,"&gt;"&amp;EI47,EJ$2:EJ46,"&lt;"&amp;EJ47)+COUNTIFS(EI48:EI$201,"&lt;"&amp;EI47,EJ48:EJ$201,"&gt;"&amp;EJ47)+COUNTIFS(EI48:EI$201,"&gt;"&amp;EI47,EJ48:EJ$201,"&lt;"&amp;EJ47),"")</f>
        <v/>
      </c>
      <c r="EN47" s="157"/>
      <c r="ER47"/>
      <c r="ES47" s="157"/>
      <c r="ET47" s="6" t="e">
        <f t="shared" si="141"/>
        <v>#N/A</v>
      </c>
      <c r="EU47" s="54" t="e">
        <f t="shared" si="142"/>
        <v>#N/A</v>
      </c>
      <c r="EZ47"/>
      <c r="FA47" s="157"/>
      <c r="FB47" s="10" t="str">
        <f>IF('Publication Bias Analysis'!AS:AS&lt;&gt;"",RANK('Publication Bias Analysis'!AS:AS,'Publication Bias Analysis'!AS:AS,1)+COUNTIF('Publication Bias Analysis'!AS$2:AS46,'Publication Bias Analysis'!AS47),"")</f>
        <v/>
      </c>
      <c r="FC47" s="6" t="str">
        <f t="shared" si="143"/>
        <v/>
      </c>
      <c r="FD47" s="43" t="e">
        <f>IF(AND(Include_study?="Yes",Sufficient_data="Yes"),'Publication Bias Analysis'!AR47,NA())</f>
        <v>#N/A</v>
      </c>
      <c r="FE47" s="43" t="e">
        <f>IF(AND(Include_study?="Yes",Sufficient_data="Yes"),'Publication Bias Analysis'!AS47,NA())</f>
        <v>#N/A</v>
      </c>
      <c r="FF47" s="6" t="str">
        <f>IF(AND(Include_study?="Yes",Sufficient_data="Yes"),Calculations!FD47-AVERAGE('Publication Bias Analysis'!AR:AR),"")</f>
        <v/>
      </c>
      <c r="FG47" s="54" t="str">
        <f>IF(AND(Include_study?="Yes",Sufficient_data="Yes"),FE:FE-('Publication Bias Analysis'!AV$30+'Publication Bias Analysis'!AV$31*FD:FD),"")</f>
        <v/>
      </c>
      <c r="FK47" s="2"/>
      <c r="FL47"/>
      <c r="FM47" s="157"/>
      <c r="FN47" s="6" t="str">
        <f t="shared" si="70"/>
        <v/>
      </c>
      <c r="FO47" s="6" t="str">
        <f t="shared" si="74"/>
        <v/>
      </c>
      <c r="FP47" s="54" t="str">
        <f t="shared" si="75"/>
        <v/>
      </c>
    </row>
    <row r="48" spans="1:172" x14ac:dyDescent="0.2">
      <c r="A48" s="163"/>
      <c r="B48" s="10" t="str">
        <f>IF(AND(Sufficient_data="Yes",Include_study?="Yes"),IF(AND(Sort_By=$E$1,Order="Ascending"),IF(Input!Study_name="",COUNTIFS(Input!Study_name,"&lt;&gt;"&amp;"",Include_study?,"Yes",Sufficient_data,"Yes")+1,IF(COUNT(E48)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8" s="10" t="str">
        <f>IF(B48&lt;&gt;"",IF(B48=0,COUNTIF(B$2:B47,0)+1,COUNTIF(B$2:B47,B48)+COUNTIF(B:B,"&lt;"&amp;B48)+1),"")</f>
        <v/>
      </c>
      <c r="D48" s="10" t="str">
        <f t="shared" si="81"/>
        <v/>
      </c>
      <c r="E48" s="6" t="str">
        <f>IF(AND(Sufficient_data="Yes",Include_study?="Yes",Input!Study_name&lt;&gt;""),Input!Study_name,"")</f>
        <v/>
      </c>
      <c r="F48" s="6" t="str">
        <f>IF(AND(Sufficient_data="Yes",Include_study?="Yes"),Input!Effect_size,"")</f>
        <v/>
      </c>
      <c r="G48" s="10" t="str">
        <f>IF(AND(Sufficient_data="Yes",Include_study?="Yes",Input!Number_of_observations&lt;&gt;""),Input!Number_of_observations,"")</f>
        <v/>
      </c>
      <c r="H48" s="6" t="str">
        <f>IF(AND(Sufficient_data="Yes",Include_study?="Yes"),Input!Standard_error,"")</f>
        <v/>
      </c>
      <c r="I48" s="6" t="str">
        <f t="shared" si="82"/>
        <v/>
      </c>
      <c r="J48" s="6" t="str">
        <f t="shared" si="83"/>
        <v/>
      </c>
      <c r="K48" s="6" t="str">
        <f t="shared" si="84"/>
        <v/>
      </c>
      <c r="L48" s="6" t="str">
        <f t="shared" si="85"/>
        <v/>
      </c>
      <c r="M48" s="120" t="str">
        <f t="shared" si="86"/>
        <v/>
      </c>
      <c r="N48" s="54" t="str">
        <f t="shared" si="87"/>
        <v/>
      </c>
      <c r="O48" s="109"/>
      <c r="P48" s="75" t="e">
        <f t="shared" si="88"/>
        <v>#N/A</v>
      </c>
      <c r="Q48" s="6" t="e">
        <f>IF(AND(Sufficient_data="Yes",Include_study?="Yes",Input!Number_of_observations&lt;&gt;""),Effect_size-CI_Lower_limit,NA())</f>
        <v>#N/A</v>
      </c>
      <c r="R48" s="54" t="e">
        <f>IF(AND(Sufficient_data="Yes",Include_study?="Yes",Input!Number_of_observations&lt;&gt;""),CI_Upper_limit-Effect_size,NA())</f>
        <v>#N/A</v>
      </c>
      <c r="W48" s="163"/>
      <c r="X48" s="16" t="str">
        <f t="shared" si="89"/>
        <v/>
      </c>
      <c r="Y48" s="6" t="str">
        <f t="shared" si="90"/>
        <v/>
      </c>
      <c r="Z48" s="6" t="str">
        <f t="shared" si="91"/>
        <v/>
      </c>
      <c r="AA48" s="6" t="str">
        <f>IF(AND(Sufficient_data="Yes",Include_study?="Yes",Subgroup&lt;&gt;""),Input!Effect_size,"")</f>
        <v/>
      </c>
      <c r="AB48" s="6" t="str">
        <f t="shared" si="92"/>
        <v/>
      </c>
      <c r="AC48" s="6" t="str">
        <f t="shared" si="93"/>
        <v/>
      </c>
      <c r="AD48" s="6" t="str">
        <f t="shared" si="94"/>
        <v/>
      </c>
      <c r="AE48" s="6" t="str">
        <f t="shared" si="95"/>
        <v/>
      </c>
      <c r="AF48" s="6" t="str">
        <f t="shared" si="96"/>
        <v/>
      </c>
      <c r="AG48" s="125" t="str">
        <f t="shared" si="16"/>
        <v/>
      </c>
      <c r="AH48" s="128" t="str">
        <f t="shared" si="97"/>
        <v/>
      </c>
      <c r="AJ48" s="75" t="e">
        <f t="shared" si="98"/>
        <v>#N/A</v>
      </c>
      <c r="AK48" s="37" t="e">
        <f t="shared" si="99"/>
        <v>#N/A</v>
      </c>
      <c r="AL48" s="54" t="e">
        <f t="shared" si="100"/>
        <v>#N/A</v>
      </c>
      <c r="AN48" s="77" t="str">
        <f t="shared" si="101"/>
        <v/>
      </c>
      <c r="AO48" s="6" t="str">
        <f>IF(AND(Sufficient_data="Yes",Include_study?="Yes",Subgroup&lt;&gt;""),IF(COUNTIFS(Input!G$2:G47,"="&amp;"Yes",Input!C$2:C47,"="&amp;"Yes",Input!H$2:H47,"="&amp;Subgroup)&gt;0,"",Subgroup),"")</f>
        <v/>
      </c>
      <c r="AP48" s="16" t="str">
        <f t="shared" si="102"/>
        <v/>
      </c>
      <c r="AQ48" s="10" t="str">
        <f t="shared" si="103"/>
        <v/>
      </c>
      <c r="AR48" s="6" t="str">
        <f t="shared" si="104"/>
        <v/>
      </c>
      <c r="AS48" s="24" t="str">
        <f t="shared" si="105"/>
        <v/>
      </c>
      <c r="AT48" s="12" t="str">
        <f t="shared" si="106"/>
        <v/>
      </c>
      <c r="AU48" s="6" t="str">
        <f t="shared" si="107"/>
        <v/>
      </c>
      <c r="AV48" s="43" t="str">
        <f t="shared" si="108"/>
        <v/>
      </c>
      <c r="AW48" s="6" t="str">
        <f t="shared" si="109"/>
        <v/>
      </c>
      <c r="AX48" s="6" t="str">
        <f t="shared" si="110"/>
        <v/>
      </c>
      <c r="AY48" s="43" t="str">
        <f t="shared" si="111"/>
        <v/>
      </c>
      <c r="AZ48" s="16" t="str">
        <f t="shared" si="112"/>
        <v/>
      </c>
      <c r="BA48" s="131" t="str">
        <f t="shared" si="113"/>
        <v/>
      </c>
      <c r="BB48" s="131" t="str">
        <f t="shared" si="114"/>
        <v/>
      </c>
      <c r="BC48" s="6" t="str">
        <f t="shared" si="115"/>
        <v/>
      </c>
      <c r="BD48" s="6" t="str">
        <f t="shared" si="116"/>
        <v/>
      </c>
      <c r="BE48" s="131" t="str">
        <f t="shared" si="117"/>
        <v/>
      </c>
      <c r="BF48" s="131" t="str">
        <f t="shared" si="118"/>
        <v/>
      </c>
      <c r="BG48" s="6" t="str">
        <f t="shared" si="119"/>
        <v/>
      </c>
      <c r="BH48" s="6" t="str">
        <f t="shared" si="120"/>
        <v/>
      </c>
      <c r="BI48" s="6" t="str">
        <f t="shared" si="121"/>
        <v/>
      </c>
      <c r="BJ48" s="6" t="e">
        <f t="shared" si="122"/>
        <v>#N/A</v>
      </c>
      <c r="BK48" s="12" t="str">
        <f t="shared" si="76"/>
        <v/>
      </c>
      <c r="BL48" s="6" t="str">
        <f t="shared" si="123"/>
        <v/>
      </c>
      <c r="BM48" s="6" t="str">
        <f t="shared" si="124"/>
        <v/>
      </c>
      <c r="BN48" s="37" t="str">
        <f t="shared" si="125"/>
        <v/>
      </c>
      <c r="BO48" s="54" t="str">
        <f t="shared" si="72"/>
        <v/>
      </c>
      <c r="BT48" s="164"/>
      <c r="BU48" s="6" t="e">
        <f t="shared" si="45"/>
        <v>#N/A</v>
      </c>
      <c r="BV48" s="6" t="e">
        <f t="shared" si="46"/>
        <v>#N/A</v>
      </c>
      <c r="BW48" s="6" t="str">
        <f t="shared" si="126"/>
        <v/>
      </c>
      <c r="BX48" s="6" t="str">
        <f>IF(AND(Sufficient_data="Yes",Include_study?="Yes",Moderator&lt;&gt;""),'Moderator Analysis'!F:F-CG$3,"")</f>
        <v/>
      </c>
      <c r="BY48" s="54" t="str">
        <f>IF(AND(Sufficient_data="Yes",Include_study?="Yes",Moderator&lt;&gt;""),Weightf*(Effect_size-CG$5-CG$4*'Moderator Analysis'!F:F)^2,"")</f>
        <v/>
      </c>
      <c r="CA48" s="75" t="str">
        <f>IF(AND(Sufficient_data="Yes",Include_study?="Yes",Moderator&lt;&gt;""),1/('Publication Bias Analysis'!F48^2+CG$7),"")</f>
        <v/>
      </c>
      <c r="CB48" s="6" t="str">
        <f>IF(AND(Sufficient_data="Yes",Include_study?="Yes",CA48&lt;&gt;""),Effect_size-'Moderator Analysis'!J$37,"")</f>
        <v/>
      </c>
      <c r="CC48" s="6" t="str">
        <f t="shared" si="127"/>
        <v/>
      </c>
      <c r="CD48" s="54" t="str">
        <f>IF(AND(Sufficient_data="Yes",Include_study?="Yes",CA48&lt;&gt;""),CA:CA*(Effect_size-'Moderator Analysis'!J$29-'Moderator Analysis'!J$30*Moderator)^2,"")</f>
        <v/>
      </c>
      <c r="CE48" s="27"/>
      <c r="CG48" s="2"/>
      <c r="CH48"/>
      <c r="CI48" s="164"/>
      <c r="CJ48" s="166"/>
      <c r="CK48" s="6" t="str">
        <f t="shared" si="128"/>
        <v/>
      </c>
      <c r="CL48" s="37" t="str">
        <f t="shared" si="129"/>
        <v/>
      </c>
      <c r="CM48" s="37" t="str">
        <f>IF(AND(Include_study?="Yes",Sufficient_data="Yes"),1/(Standard_error^2+IF(Additional_model="Fixed effect",0,'Publication Bias Analysis'!L$32)),"")</f>
        <v/>
      </c>
      <c r="CN48" s="37" t="str">
        <f>IF(AND(Include_study?="Yes",Sufficient_data="Yes"),'Publication Bias Analysis'!E:E-'Publication Bias Analysis'!I$29,"")</f>
        <v/>
      </c>
      <c r="CO48" s="37" t="str">
        <f t="shared" si="130"/>
        <v/>
      </c>
      <c r="CP48" s="37" t="str">
        <f t="shared" si="131"/>
        <v/>
      </c>
      <c r="CQ48" s="104" t="str">
        <f t="shared" si="132"/>
        <v/>
      </c>
      <c r="CR48" s="104" t="str">
        <f>IF(AND(Include_study?="Yes",Sufficient_data="Yes"),CQ:CQ+IF(DC:DC&lt;0,-1,1)*COUNTIF(CQ$2:CQ47,CQ:CQ),"")</f>
        <v/>
      </c>
      <c r="CS48" s="104" t="str">
        <f>IF(AND(Include_study?="Yes",Sufficient_data="Yes"),RANK(DG:DG,DG:DG,1)*IF(DF:DF&lt;0,-1,1)+IF(DF:DF&lt;0,-1,1)*COUNTIF(CQ$2:CQ47,CQ:CQ),"")</f>
        <v/>
      </c>
      <c r="CT48" s="104" t="str">
        <f>IF(AND(Include_study?="Yes",Sufficient_data="Yes"),RANK(DJ:DJ,DJ:DJ,1)*IF(DI:DI&lt;0,-1,1)+IF(DI:DI&lt;0,-1,1)*COUNTIF(CQ$2:CQ47,CQ:CQ),"")</f>
        <v/>
      </c>
      <c r="CU48" s="6" t="e">
        <f>IF(AND(Include_study?="Yes",Sufficient_data="Yes"),'Publication Bias Analysis'!E:E,NA())</f>
        <v>#N/A</v>
      </c>
      <c r="CV48" s="54" t="e">
        <f>IF(AND(Include_study?="Yes",Sufficient_data="Yes"),'Publication Bias Analysis'!F:F,NA())</f>
        <v>#N/A</v>
      </c>
      <c r="CZ48" s="2"/>
      <c r="DA48"/>
      <c r="DB48" s="157"/>
      <c r="DC4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8" s="6" t="str">
        <f t="shared" si="133"/>
        <v/>
      </c>
      <c r="DE48" s="54" t="str">
        <f>IF(AND(Include_study?="Yes",Sufficient_data="Yes"),1/('Publication Bias Analysis'!F:F^2+IF(Additional_model="Fixed effect",0,$DN$6)),"")</f>
        <v/>
      </c>
      <c r="DF48" s="6" t="str">
        <f>IF(AND(Include_study?="Yes",Sufficient_data="Yes"),IF('Publication Bias Analysis'!L$38="Left",'Publication Bias Analysis'!E:E-DN$3,DN$3-'Publication Bias Analysis'!E:E),"")</f>
        <v/>
      </c>
      <c r="DG48" s="6" t="str">
        <f t="shared" si="134"/>
        <v/>
      </c>
      <c r="DH48" s="54" t="str">
        <f>IF(AND(DF48&lt;&gt;"",CR48&lt;=MAX(CR:CR)-DN$7),1/('Publication Bias Analysis'!F:F^2+IF(Additional_model="Fixed effect",0,$DN$13)),"")</f>
        <v/>
      </c>
      <c r="DI48" s="6" t="str">
        <f>IF(AND(Include_study?="Yes",Sufficient_data="Yes"),IF('Publication Bias Analysis'!L$38="Left",'Publication Bias Analysis'!E:E-DN$10,DN$10-'Publication Bias Analysis'!E:E),"")</f>
        <v/>
      </c>
      <c r="DJ48" s="6" t="str">
        <f t="shared" si="135"/>
        <v/>
      </c>
      <c r="DK48" s="54" t="str">
        <f t="shared" si="136"/>
        <v/>
      </c>
      <c r="EB48" s="157"/>
      <c r="EC48" s="6" t="str">
        <f>IF(AND(Include_study?="Yes",Sufficient_data="Yes"),Calculations!CO:CO-AVERAGE(Calculations!CO:CO),"")</f>
        <v/>
      </c>
      <c r="ED48" s="54" t="str">
        <f>IF(AND(Include_study?="Yes",Sufficient_data="Yes"),Calculations!CP48-('Publication Bias Analysis'!P$3+Calculations!CO48*'Publication Bias Analysis'!P$4),"")</f>
        <v/>
      </c>
      <c r="EF48" s="157"/>
      <c r="EG48" s="6" t="str">
        <f t="shared" si="137"/>
        <v/>
      </c>
      <c r="EH48" s="6" t="str">
        <f t="shared" si="138"/>
        <v/>
      </c>
      <c r="EI48" s="10" t="str">
        <f t="shared" si="139"/>
        <v/>
      </c>
      <c r="EJ48" s="10" t="str">
        <f t="shared" si="140"/>
        <v/>
      </c>
      <c r="EK48" s="10" t="str">
        <f>IF(AND(Include_study?="Yes",Sufficient_data="Yes"),COUNTIFS(EI$2:EI47,"&lt;"&amp;EI48,EJ$2:EJ47,"&lt;"&amp;EJ48)+COUNTIFS(EI$2:EI47,"&gt;"&amp;EI48,EJ$2:EJ47,"&gt;"&amp;EJ48)+COUNTIFS(EI49:EI$201,"&lt;"&amp;EI48,EJ49:EJ$201,"&lt;"&amp;EJ48)+COUNTIFS(EI49:EI$201,"&gt;"&amp;EI48,EJ49:EJ$201,"&gt;"&amp;EJ48),"")</f>
        <v/>
      </c>
      <c r="EL48" s="70" t="str">
        <f>IF(AND(Include_study?="Yes",Sufficient_data="Yes"),COUNTIFS(EI$2:EI47,"&lt;"&amp;EI48,EJ$2:EJ47,"&gt;"&amp;EJ48)+COUNTIFS(EI$2:EI47,"&gt;"&amp;EI48,EJ$2:EJ47,"&lt;"&amp;EJ48)+COUNTIFS(EI49:EI$201,"&lt;"&amp;EI48,EJ49:EJ$201,"&gt;"&amp;EJ48)+COUNTIFS(EI49:EI$201,"&gt;"&amp;EI48,EJ49:EJ$201,"&lt;"&amp;EJ48),"")</f>
        <v/>
      </c>
      <c r="EN48" s="157"/>
      <c r="ER48"/>
      <c r="ES48" s="157"/>
      <c r="ET48" s="6" t="e">
        <f t="shared" si="141"/>
        <v>#N/A</v>
      </c>
      <c r="EU48" s="54" t="e">
        <f t="shared" si="142"/>
        <v>#N/A</v>
      </c>
      <c r="EZ48"/>
      <c r="FA48" s="157"/>
      <c r="FB48" s="10" t="str">
        <f>IF('Publication Bias Analysis'!AS:AS&lt;&gt;"",RANK('Publication Bias Analysis'!AS:AS,'Publication Bias Analysis'!AS:AS,1)+COUNTIF('Publication Bias Analysis'!AS$2:AS47,'Publication Bias Analysis'!AS48),"")</f>
        <v/>
      </c>
      <c r="FC48" s="6" t="str">
        <f t="shared" si="143"/>
        <v/>
      </c>
      <c r="FD48" s="43" t="e">
        <f>IF(AND(Include_study?="Yes",Sufficient_data="Yes"),'Publication Bias Analysis'!AR48,NA())</f>
        <v>#N/A</v>
      </c>
      <c r="FE48" s="43" t="e">
        <f>IF(AND(Include_study?="Yes",Sufficient_data="Yes"),'Publication Bias Analysis'!AS48,NA())</f>
        <v>#N/A</v>
      </c>
      <c r="FF48" s="6" t="str">
        <f>IF(AND(Include_study?="Yes",Sufficient_data="Yes"),Calculations!FD48-AVERAGE('Publication Bias Analysis'!AR:AR),"")</f>
        <v/>
      </c>
      <c r="FG48" s="54" t="str">
        <f>IF(AND(Include_study?="Yes",Sufficient_data="Yes"),FE:FE-('Publication Bias Analysis'!AV$30+'Publication Bias Analysis'!AV$31*FD:FD),"")</f>
        <v/>
      </c>
      <c r="FK48" s="2"/>
      <c r="FL48"/>
      <c r="FM48" s="157"/>
      <c r="FN48" s="6" t="str">
        <f t="shared" si="70"/>
        <v/>
      </c>
      <c r="FO48" s="6" t="str">
        <f t="shared" si="74"/>
        <v/>
      </c>
      <c r="FP48" s="54" t="str">
        <f t="shared" si="75"/>
        <v/>
      </c>
    </row>
    <row r="49" spans="1:173" x14ac:dyDescent="0.2">
      <c r="A49" s="163"/>
      <c r="B49" s="10" t="str">
        <f>IF(AND(Sufficient_data="Yes",Include_study?="Yes"),IF(AND(Sort_By=$E$1,Order="Ascending"),IF(Input!Study_name="",COUNTIFS(Input!Study_name,"&lt;&gt;"&amp;"",Include_study?,"Yes",Sufficient_data,"Yes")+1,IF(COUNT(E49)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49" s="10" t="str">
        <f>IF(B49&lt;&gt;"",IF(B49=0,COUNTIF(B$2:B48,0)+1,COUNTIF(B$2:B48,B49)+COUNTIF(B:B,"&lt;"&amp;B49)+1),"")</f>
        <v/>
      </c>
      <c r="D49" s="10" t="str">
        <f t="shared" si="81"/>
        <v/>
      </c>
      <c r="E49" s="6" t="str">
        <f>IF(AND(Sufficient_data="Yes",Include_study?="Yes",Input!Study_name&lt;&gt;""),Input!Study_name,"")</f>
        <v/>
      </c>
      <c r="F49" s="6" t="str">
        <f>IF(AND(Sufficient_data="Yes",Include_study?="Yes"),Input!Effect_size,"")</f>
        <v/>
      </c>
      <c r="G49" s="10" t="str">
        <f>IF(AND(Sufficient_data="Yes",Include_study?="Yes",Input!Number_of_observations&lt;&gt;""),Input!Number_of_observations,"")</f>
        <v/>
      </c>
      <c r="H49" s="6" t="str">
        <f>IF(AND(Sufficient_data="Yes",Include_study?="Yes"),Input!Standard_error,"")</f>
        <v/>
      </c>
      <c r="I49" s="6" t="str">
        <f t="shared" si="82"/>
        <v/>
      </c>
      <c r="J49" s="6" t="str">
        <f t="shared" si="83"/>
        <v/>
      </c>
      <c r="K49" s="6" t="str">
        <f t="shared" si="84"/>
        <v/>
      </c>
      <c r="L49" s="6" t="str">
        <f t="shared" si="85"/>
        <v/>
      </c>
      <c r="M49" s="120" t="str">
        <f t="shared" si="86"/>
        <v/>
      </c>
      <c r="N49" s="54" t="str">
        <f t="shared" si="87"/>
        <v/>
      </c>
      <c r="O49" s="109"/>
      <c r="P49" s="75" t="e">
        <f t="shared" si="88"/>
        <v>#N/A</v>
      </c>
      <c r="Q49" s="6" t="e">
        <f>IF(AND(Sufficient_data="Yes",Include_study?="Yes",Input!Number_of_observations&lt;&gt;""),Effect_size-CI_Lower_limit,NA())</f>
        <v>#N/A</v>
      </c>
      <c r="R49" s="54" t="e">
        <f>IF(AND(Sufficient_data="Yes",Include_study?="Yes",Input!Number_of_observations&lt;&gt;""),CI_Upper_limit-Effect_size,NA())</f>
        <v>#N/A</v>
      </c>
      <c r="W49" s="163"/>
      <c r="X49" s="16" t="str">
        <f t="shared" si="89"/>
        <v/>
      </c>
      <c r="Y49" s="6" t="str">
        <f t="shared" si="90"/>
        <v/>
      </c>
      <c r="Z49" s="6" t="str">
        <f t="shared" si="91"/>
        <v/>
      </c>
      <c r="AA49" s="6" t="str">
        <f>IF(AND(Sufficient_data="Yes",Include_study?="Yes",Subgroup&lt;&gt;""),Input!Effect_size,"")</f>
        <v/>
      </c>
      <c r="AB49" s="6" t="str">
        <f t="shared" si="92"/>
        <v/>
      </c>
      <c r="AC49" s="6" t="str">
        <f t="shared" si="93"/>
        <v/>
      </c>
      <c r="AD49" s="6" t="str">
        <f t="shared" si="94"/>
        <v/>
      </c>
      <c r="AE49" s="6" t="str">
        <f t="shared" si="95"/>
        <v/>
      </c>
      <c r="AF49" s="6" t="str">
        <f t="shared" si="96"/>
        <v/>
      </c>
      <c r="AG49" s="125" t="str">
        <f t="shared" si="16"/>
        <v/>
      </c>
      <c r="AH49" s="128" t="str">
        <f t="shared" si="97"/>
        <v/>
      </c>
      <c r="AJ49" s="75" t="e">
        <f t="shared" si="98"/>
        <v>#N/A</v>
      </c>
      <c r="AK49" s="37" t="e">
        <f t="shared" si="99"/>
        <v>#N/A</v>
      </c>
      <c r="AL49" s="54" t="e">
        <f t="shared" si="100"/>
        <v>#N/A</v>
      </c>
      <c r="AN49" s="77" t="str">
        <f t="shared" si="101"/>
        <v/>
      </c>
      <c r="AO49" s="6" t="str">
        <f>IF(AND(Sufficient_data="Yes",Include_study?="Yes",Subgroup&lt;&gt;""),IF(COUNTIFS(Input!G$2:G48,"="&amp;"Yes",Input!C$2:C48,"="&amp;"Yes",Input!H$2:H48,"="&amp;Subgroup)&gt;0,"",Subgroup),"")</f>
        <v/>
      </c>
      <c r="AP49" s="16" t="str">
        <f t="shared" si="102"/>
        <v/>
      </c>
      <c r="AQ49" s="10" t="str">
        <f t="shared" si="103"/>
        <v/>
      </c>
      <c r="AR49" s="6" t="str">
        <f t="shared" si="104"/>
        <v/>
      </c>
      <c r="AS49" s="24" t="str">
        <f t="shared" si="105"/>
        <v/>
      </c>
      <c r="AT49" s="12" t="str">
        <f t="shared" si="106"/>
        <v/>
      </c>
      <c r="AU49" s="6" t="str">
        <f t="shared" si="107"/>
        <v/>
      </c>
      <c r="AV49" s="43" t="str">
        <f t="shared" si="108"/>
        <v/>
      </c>
      <c r="AW49" s="6" t="str">
        <f t="shared" si="109"/>
        <v/>
      </c>
      <c r="AX49" s="6" t="str">
        <f t="shared" si="110"/>
        <v/>
      </c>
      <c r="AY49" s="43" t="str">
        <f t="shared" si="111"/>
        <v/>
      </c>
      <c r="AZ49" s="16" t="str">
        <f t="shared" si="112"/>
        <v/>
      </c>
      <c r="BA49" s="131" t="str">
        <f t="shared" si="113"/>
        <v/>
      </c>
      <c r="BB49" s="131" t="str">
        <f t="shared" si="114"/>
        <v/>
      </c>
      <c r="BC49" s="6" t="str">
        <f t="shared" si="115"/>
        <v/>
      </c>
      <c r="BD49" s="6" t="str">
        <f t="shared" si="116"/>
        <v/>
      </c>
      <c r="BE49" s="131" t="str">
        <f t="shared" si="117"/>
        <v/>
      </c>
      <c r="BF49" s="131" t="str">
        <f t="shared" si="118"/>
        <v/>
      </c>
      <c r="BG49" s="6" t="str">
        <f t="shared" si="119"/>
        <v/>
      </c>
      <c r="BH49" s="6" t="str">
        <f t="shared" si="120"/>
        <v/>
      </c>
      <c r="BI49" s="6" t="str">
        <f t="shared" si="121"/>
        <v/>
      </c>
      <c r="BJ49" s="6" t="e">
        <f t="shared" si="122"/>
        <v>#N/A</v>
      </c>
      <c r="BK49" s="12" t="str">
        <f t="shared" si="76"/>
        <v/>
      </c>
      <c r="BL49" s="6" t="str">
        <f t="shared" si="123"/>
        <v/>
      </c>
      <c r="BM49" s="6" t="str">
        <f t="shared" si="124"/>
        <v/>
      </c>
      <c r="BN49" s="37" t="str">
        <f t="shared" si="125"/>
        <v/>
      </c>
      <c r="BO49" s="54" t="str">
        <f t="shared" si="72"/>
        <v/>
      </c>
      <c r="BT49" s="164"/>
      <c r="BU49" s="6" t="e">
        <f t="shared" si="45"/>
        <v>#N/A</v>
      </c>
      <c r="BV49" s="6" t="e">
        <f t="shared" si="46"/>
        <v>#N/A</v>
      </c>
      <c r="BW49" s="6" t="str">
        <f t="shared" si="126"/>
        <v/>
      </c>
      <c r="BX49" s="6" t="str">
        <f>IF(AND(Sufficient_data="Yes",Include_study?="Yes",Moderator&lt;&gt;""),'Moderator Analysis'!F:F-CG$3,"")</f>
        <v/>
      </c>
      <c r="BY49" s="54" t="str">
        <f>IF(AND(Sufficient_data="Yes",Include_study?="Yes",Moderator&lt;&gt;""),Weightf*(Effect_size-CG$5-CG$4*'Moderator Analysis'!F:F)^2,"")</f>
        <v/>
      </c>
      <c r="CA49" s="75" t="str">
        <f>IF(AND(Sufficient_data="Yes",Include_study?="Yes",Moderator&lt;&gt;""),1/('Publication Bias Analysis'!F49^2+CG$7),"")</f>
        <v/>
      </c>
      <c r="CB49" s="6" t="str">
        <f>IF(AND(Sufficient_data="Yes",Include_study?="Yes",CA49&lt;&gt;""),Effect_size-'Moderator Analysis'!J$37,"")</f>
        <v/>
      </c>
      <c r="CC49" s="6" t="str">
        <f t="shared" si="127"/>
        <v/>
      </c>
      <c r="CD49" s="54" t="str">
        <f>IF(AND(Sufficient_data="Yes",Include_study?="Yes",CA49&lt;&gt;""),CA:CA*(Effect_size-'Moderator Analysis'!J$29-'Moderator Analysis'!J$30*Moderator)^2,"")</f>
        <v/>
      </c>
      <c r="CE49" s="27"/>
      <c r="CG49" s="2"/>
      <c r="CH49"/>
      <c r="CI49" s="164"/>
      <c r="CJ49" s="166"/>
      <c r="CK49" s="6" t="str">
        <f t="shared" si="128"/>
        <v/>
      </c>
      <c r="CL49" s="37" t="str">
        <f t="shared" si="129"/>
        <v/>
      </c>
      <c r="CM49" s="37" t="str">
        <f>IF(AND(Include_study?="Yes",Sufficient_data="Yes"),1/(Standard_error^2+IF(Additional_model="Fixed effect",0,'Publication Bias Analysis'!L$32)),"")</f>
        <v/>
      </c>
      <c r="CN49" s="37" t="str">
        <f>IF(AND(Include_study?="Yes",Sufficient_data="Yes"),'Publication Bias Analysis'!E:E-'Publication Bias Analysis'!I$29,"")</f>
        <v/>
      </c>
      <c r="CO49" s="37" t="str">
        <f t="shared" si="130"/>
        <v/>
      </c>
      <c r="CP49" s="37" t="str">
        <f t="shared" si="131"/>
        <v/>
      </c>
      <c r="CQ49" s="104" t="str">
        <f t="shared" si="132"/>
        <v/>
      </c>
      <c r="CR49" s="104" t="str">
        <f>IF(AND(Include_study?="Yes",Sufficient_data="Yes"),CQ:CQ+IF(DC:DC&lt;0,-1,1)*COUNTIF(CQ$2:CQ48,CQ:CQ),"")</f>
        <v/>
      </c>
      <c r="CS49" s="104" t="str">
        <f>IF(AND(Include_study?="Yes",Sufficient_data="Yes"),RANK(DG:DG,DG:DG,1)*IF(DF:DF&lt;0,-1,1)+IF(DF:DF&lt;0,-1,1)*COUNTIF(CQ$2:CQ48,CQ:CQ),"")</f>
        <v/>
      </c>
      <c r="CT49" s="104" t="str">
        <f>IF(AND(Include_study?="Yes",Sufficient_data="Yes"),RANK(DJ:DJ,DJ:DJ,1)*IF(DI:DI&lt;0,-1,1)+IF(DI:DI&lt;0,-1,1)*COUNTIF(CQ$2:CQ48,CQ:CQ),"")</f>
        <v/>
      </c>
      <c r="CU49" s="6" t="e">
        <f>IF(AND(Include_study?="Yes",Sufficient_data="Yes"),'Publication Bias Analysis'!E:E,NA())</f>
        <v>#N/A</v>
      </c>
      <c r="CV49" s="54" t="e">
        <f>IF(AND(Include_study?="Yes",Sufficient_data="Yes"),'Publication Bias Analysis'!F:F,NA())</f>
        <v>#N/A</v>
      </c>
      <c r="CX49" s="33"/>
      <c r="CY49" s="33"/>
      <c r="CZ49" s="2"/>
      <c r="DA49"/>
      <c r="DB49" s="157"/>
      <c r="DC4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49" s="6" t="str">
        <f t="shared" si="133"/>
        <v/>
      </c>
      <c r="DE49" s="54" t="str">
        <f>IF(AND(Include_study?="Yes",Sufficient_data="Yes"),1/('Publication Bias Analysis'!F:F^2+IF(Additional_model="Fixed effect",0,$DN$6)),"")</f>
        <v/>
      </c>
      <c r="DF49" s="6" t="str">
        <f>IF(AND(Include_study?="Yes",Sufficient_data="Yes"),IF('Publication Bias Analysis'!L$38="Left",'Publication Bias Analysis'!E:E-DN$3,DN$3-'Publication Bias Analysis'!E:E),"")</f>
        <v/>
      </c>
      <c r="DG49" s="6" t="str">
        <f t="shared" si="134"/>
        <v/>
      </c>
      <c r="DH49" s="54" t="str">
        <f>IF(AND(DF49&lt;&gt;"",CR49&lt;=MAX(CR:CR)-DN$7),1/('Publication Bias Analysis'!F:F^2+IF(Additional_model="Fixed effect",0,$DN$13)),"")</f>
        <v/>
      </c>
      <c r="DI49" s="6" t="str">
        <f>IF(AND(Include_study?="Yes",Sufficient_data="Yes"),IF('Publication Bias Analysis'!L$38="Left",'Publication Bias Analysis'!E:E-DN$10,DN$10-'Publication Bias Analysis'!E:E),"")</f>
        <v/>
      </c>
      <c r="DJ49" s="6" t="str">
        <f t="shared" si="135"/>
        <v/>
      </c>
      <c r="DK49" s="54" t="str">
        <f t="shared" si="136"/>
        <v/>
      </c>
      <c r="DM49" s="33"/>
      <c r="DN49" s="33"/>
      <c r="EB49" s="157"/>
      <c r="EC49" s="6" t="str">
        <f>IF(AND(Include_study?="Yes",Sufficient_data="Yes"),Calculations!CO:CO-AVERAGE(Calculations!CO:CO),"")</f>
        <v/>
      </c>
      <c r="ED49" s="54" t="str">
        <f>IF(AND(Include_study?="Yes",Sufficient_data="Yes"),Calculations!CP49-('Publication Bias Analysis'!P$3+Calculations!CO49*'Publication Bias Analysis'!P$4),"")</f>
        <v/>
      </c>
      <c r="EF49" s="157"/>
      <c r="EG49" s="6" t="str">
        <f t="shared" si="137"/>
        <v/>
      </c>
      <c r="EH49" s="6" t="str">
        <f t="shared" si="138"/>
        <v/>
      </c>
      <c r="EI49" s="10" t="str">
        <f t="shared" si="139"/>
        <v/>
      </c>
      <c r="EJ49" s="10" t="str">
        <f t="shared" si="140"/>
        <v/>
      </c>
      <c r="EK49" s="10" t="str">
        <f>IF(AND(Include_study?="Yes",Sufficient_data="Yes"),COUNTIFS(EI$2:EI48,"&lt;"&amp;EI49,EJ$2:EJ48,"&lt;"&amp;EJ49)+COUNTIFS(EI$2:EI48,"&gt;"&amp;EI49,EJ$2:EJ48,"&gt;"&amp;EJ49)+COUNTIFS(EI50:EI$201,"&lt;"&amp;EI49,EJ50:EJ$201,"&lt;"&amp;EJ49)+COUNTIFS(EI50:EI$201,"&gt;"&amp;EI49,EJ50:EJ$201,"&gt;"&amp;EJ49),"")</f>
        <v/>
      </c>
      <c r="EL49" s="70" t="str">
        <f>IF(AND(Include_study?="Yes",Sufficient_data="Yes"),COUNTIFS(EI$2:EI48,"&lt;"&amp;EI49,EJ$2:EJ48,"&gt;"&amp;EJ49)+COUNTIFS(EI$2:EI48,"&gt;"&amp;EI49,EJ$2:EJ48,"&lt;"&amp;EJ49)+COUNTIFS(EI50:EI$201,"&lt;"&amp;EI49,EJ50:EJ$201,"&gt;"&amp;EJ49)+COUNTIFS(EI50:EI$201,"&gt;"&amp;EI49,EJ50:EJ$201,"&lt;"&amp;EJ49),"")</f>
        <v/>
      </c>
      <c r="EN49" s="157"/>
      <c r="ER49"/>
      <c r="ES49" s="157"/>
      <c r="ET49" s="6" t="e">
        <f t="shared" si="141"/>
        <v>#N/A</v>
      </c>
      <c r="EU49" s="54" t="e">
        <f t="shared" si="142"/>
        <v>#N/A</v>
      </c>
      <c r="EZ49"/>
      <c r="FA49" s="157"/>
      <c r="FB49" s="10" t="str">
        <f>IF('Publication Bias Analysis'!AS:AS&lt;&gt;"",RANK('Publication Bias Analysis'!AS:AS,'Publication Bias Analysis'!AS:AS,1)+COUNTIF('Publication Bias Analysis'!AS$2:AS48,'Publication Bias Analysis'!AS49),"")</f>
        <v/>
      </c>
      <c r="FC49" s="6" t="str">
        <f t="shared" si="143"/>
        <v/>
      </c>
      <c r="FD49" s="43" t="e">
        <f>IF(AND(Include_study?="Yes",Sufficient_data="Yes"),'Publication Bias Analysis'!AR49,NA())</f>
        <v>#N/A</v>
      </c>
      <c r="FE49" s="43" t="e">
        <f>IF(AND(Include_study?="Yes",Sufficient_data="Yes"),'Publication Bias Analysis'!AS49,NA())</f>
        <v>#N/A</v>
      </c>
      <c r="FF49" s="6" t="str">
        <f>IF(AND(Include_study?="Yes",Sufficient_data="Yes"),Calculations!FD49-AVERAGE('Publication Bias Analysis'!AR:AR),"")</f>
        <v/>
      </c>
      <c r="FG49" s="54" t="str">
        <f>IF(AND(Include_study?="Yes",Sufficient_data="Yes"),FE:FE-('Publication Bias Analysis'!AV$30+'Publication Bias Analysis'!AV$31*FD:FD),"")</f>
        <v/>
      </c>
      <c r="FK49" s="2"/>
      <c r="FL49"/>
      <c r="FM49" s="157"/>
      <c r="FN49" s="6" t="str">
        <f t="shared" si="70"/>
        <v/>
      </c>
      <c r="FO49" s="6" t="str">
        <f t="shared" si="74"/>
        <v/>
      </c>
      <c r="FP49" s="54" t="str">
        <f t="shared" si="75"/>
        <v/>
      </c>
    </row>
    <row r="50" spans="1:173" x14ac:dyDescent="0.2">
      <c r="A50" s="163"/>
      <c r="B50" s="10" t="str">
        <f>IF(AND(Sufficient_data="Yes",Include_study?="Yes"),IF(AND(Sort_By=$E$1,Order="Ascending"),IF(Input!Study_name="",COUNTIFS(Input!Study_name,"&lt;&gt;"&amp;"",Include_study?,"Yes",Sufficient_data,"Yes")+1,IF(COUNT(E50)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0" s="10" t="str">
        <f>IF(B50&lt;&gt;"",IF(B50=0,COUNTIF(B$2:B49,0)+1,COUNTIF(B$2:B49,B50)+COUNTIF(B:B,"&lt;"&amp;B50)+1),"")</f>
        <v/>
      </c>
      <c r="D50" s="10" t="str">
        <f t="shared" si="81"/>
        <v/>
      </c>
      <c r="E50" s="6" t="str">
        <f>IF(AND(Sufficient_data="Yes",Include_study?="Yes",Input!Study_name&lt;&gt;""),Input!Study_name,"")</f>
        <v/>
      </c>
      <c r="F50" s="6" t="str">
        <f>IF(AND(Sufficient_data="Yes",Include_study?="Yes"),Input!Effect_size,"")</f>
        <v/>
      </c>
      <c r="G50" s="10" t="str">
        <f>IF(AND(Sufficient_data="Yes",Include_study?="Yes",Input!Number_of_observations&lt;&gt;""),Input!Number_of_observations,"")</f>
        <v/>
      </c>
      <c r="H50" s="6" t="str">
        <f>IF(AND(Sufficient_data="Yes",Include_study?="Yes"),Input!Standard_error,"")</f>
        <v/>
      </c>
      <c r="I50" s="6" t="str">
        <f t="shared" si="82"/>
        <v/>
      </c>
      <c r="J50" s="6" t="str">
        <f t="shared" si="83"/>
        <v/>
      </c>
      <c r="K50" s="6" t="str">
        <f t="shared" si="84"/>
        <v/>
      </c>
      <c r="L50" s="6" t="str">
        <f t="shared" si="85"/>
        <v/>
      </c>
      <c r="M50" s="120" t="str">
        <f t="shared" si="86"/>
        <v/>
      </c>
      <c r="N50" s="54" t="str">
        <f t="shared" si="87"/>
        <v/>
      </c>
      <c r="O50" s="109"/>
      <c r="P50" s="75" t="e">
        <f t="shared" si="88"/>
        <v>#N/A</v>
      </c>
      <c r="Q50" s="6" t="e">
        <f>IF(AND(Sufficient_data="Yes",Include_study?="Yes",Input!Number_of_observations&lt;&gt;""),Effect_size-CI_Lower_limit,NA())</f>
        <v>#N/A</v>
      </c>
      <c r="R50" s="54" t="e">
        <f>IF(AND(Sufficient_data="Yes",Include_study?="Yes",Input!Number_of_observations&lt;&gt;""),CI_Upper_limit-Effect_size,NA())</f>
        <v>#N/A</v>
      </c>
      <c r="W50" s="163"/>
      <c r="X50" s="16" t="str">
        <f t="shared" si="89"/>
        <v/>
      </c>
      <c r="Y50" s="6" t="str">
        <f t="shared" si="90"/>
        <v/>
      </c>
      <c r="Z50" s="6" t="str">
        <f t="shared" si="91"/>
        <v/>
      </c>
      <c r="AA50" s="6" t="str">
        <f>IF(AND(Sufficient_data="Yes",Include_study?="Yes",Subgroup&lt;&gt;""),Input!Effect_size,"")</f>
        <v/>
      </c>
      <c r="AB50" s="6" t="str">
        <f t="shared" si="92"/>
        <v/>
      </c>
      <c r="AC50" s="6" t="str">
        <f t="shared" si="93"/>
        <v/>
      </c>
      <c r="AD50" s="6" t="str">
        <f t="shared" si="94"/>
        <v/>
      </c>
      <c r="AE50" s="6" t="str">
        <f t="shared" si="95"/>
        <v/>
      </c>
      <c r="AF50" s="6" t="str">
        <f t="shared" si="96"/>
        <v/>
      </c>
      <c r="AG50" s="125" t="str">
        <f t="shared" si="16"/>
        <v/>
      </c>
      <c r="AH50" s="128" t="str">
        <f t="shared" si="97"/>
        <v/>
      </c>
      <c r="AJ50" s="75" t="e">
        <f t="shared" si="98"/>
        <v>#N/A</v>
      </c>
      <c r="AK50" s="37" t="e">
        <f t="shared" si="99"/>
        <v>#N/A</v>
      </c>
      <c r="AL50" s="54" t="e">
        <f t="shared" si="100"/>
        <v>#N/A</v>
      </c>
      <c r="AN50" s="77" t="str">
        <f t="shared" si="101"/>
        <v/>
      </c>
      <c r="AO50" s="6" t="str">
        <f>IF(AND(Sufficient_data="Yes",Include_study?="Yes",Subgroup&lt;&gt;""),IF(COUNTIFS(Input!G$2:G49,"="&amp;"Yes",Input!C$2:C49,"="&amp;"Yes",Input!H$2:H49,"="&amp;Subgroup)&gt;0,"",Subgroup),"")</f>
        <v/>
      </c>
      <c r="AP50" s="16" t="str">
        <f t="shared" si="102"/>
        <v/>
      </c>
      <c r="AQ50" s="10" t="str">
        <f t="shared" si="103"/>
        <v/>
      </c>
      <c r="AR50" s="6" t="str">
        <f t="shared" si="104"/>
        <v/>
      </c>
      <c r="AS50" s="24" t="str">
        <f t="shared" si="105"/>
        <v/>
      </c>
      <c r="AT50" s="12" t="str">
        <f t="shared" si="106"/>
        <v/>
      </c>
      <c r="AU50" s="6" t="str">
        <f t="shared" si="107"/>
        <v/>
      </c>
      <c r="AV50" s="43" t="str">
        <f t="shared" si="108"/>
        <v/>
      </c>
      <c r="AW50" s="6" t="str">
        <f t="shared" si="109"/>
        <v/>
      </c>
      <c r="AX50" s="6" t="str">
        <f t="shared" si="110"/>
        <v/>
      </c>
      <c r="AY50" s="43" t="str">
        <f t="shared" si="111"/>
        <v/>
      </c>
      <c r="AZ50" s="16" t="str">
        <f t="shared" si="112"/>
        <v/>
      </c>
      <c r="BA50" s="131" t="str">
        <f t="shared" si="113"/>
        <v/>
      </c>
      <c r="BB50" s="131" t="str">
        <f t="shared" si="114"/>
        <v/>
      </c>
      <c r="BC50" s="6" t="str">
        <f t="shared" si="115"/>
        <v/>
      </c>
      <c r="BD50" s="6" t="str">
        <f t="shared" si="116"/>
        <v/>
      </c>
      <c r="BE50" s="131" t="str">
        <f t="shared" si="117"/>
        <v/>
      </c>
      <c r="BF50" s="131" t="str">
        <f t="shared" si="118"/>
        <v/>
      </c>
      <c r="BG50" s="6" t="str">
        <f t="shared" si="119"/>
        <v/>
      </c>
      <c r="BH50" s="6" t="str">
        <f t="shared" si="120"/>
        <v/>
      </c>
      <c r="BI50" s="6" t="str">
        <f t="shared" si="121"/>
        <v/>
      </c>
      <c r="BJ50" s="6" t="e">
        <f t="shared" si="122"/>
        <v>#N/A</v>
      </c>
      <c r="BK50" s="12" t="str">
        <f t="shared" si="76"/>
        <v/>
      </c>
      <c r="BL50" s="6" t="str">
        <f t="shared" si="123"/>
        <v/>
      </c>
      <c r="BM50" s="6" t="str">
        <f t="shared" si="124"/>
        <v/>
      </c>
      <c r="BN50" s="37" t="str">
        <f t="shared" si="125"/>
        <v/>
      </c>
      <c r="BO50" s="54" t="str">
        <f t="shared" si="72"/>
        <v/>
      </c>
      <c r="BQ50" s="33"/>
      <c r="BR50" s="33"/>
      <c r="BT50" s="164"/>
      <c r="BU50" s="6" t="e">
        <f t="shared" si="45"/>
        <v>#N/A</v>
      </c>
      <c r="BV50" s="6" t="e">
        <f t="shared" si="46"/>
        <v>#N/A</v>
      </c>
      <c r="BW50" s="6" t="str">
        <f t="shared" si="126"/>
        <v/>
      </c>
      <c r="BX50" s="6" t="str">
        <f>IF(AND(Sufficient_data="Yes",Include_study?="Yes",Moderator&lt;&gt;""),'Moderator Analysis'!F:F-CG$3,"")</f>
        <v/>
      </c>
      <c r="BY50" s="54" t="str">
        <f>IF(AND(Sufficient_data="Yes",Include_study?="Yes",Moderator&lt;&gt;""),Weightf*(Effect_size-CG$5-CG$4*'Moderator Analysis'!F:F)^2,"")</f>
        <v/>
      </c>
      <c r="CA50" s="75" t="str">
        <f>IF(AND(Sufficient_data="Yes",Include_study?="Yes",Moderator&lt;&gt;""),1/('Publication Bias Analysis'!F50^2+CG$7),"")</f>
        <v/>
      </c>
      <c r="CB50" s="6" t="str">
        <f>IF(AND(Sufficient_data="Yes",Include_study?="Yes",CA50&lt;&gt;""),Effect_size-'Moderator Analysis'!J$37,"")</f>
        <v/>
      </c>
      <c r="CC50" s="6" t="str">
        <f t="shared" si="127"/>
        <v/>
      </c>
      <c r="CD50" s="54" t="str">
        <f>IF(AND(Sufficient_data="Yes",Include_study?="Yes",CA50&lt;&gt;""),CA:CA*(Effect_size-'Moderator Analysis'!J$29-'Moderator Analysis'!J$30*Moderator)^2,"")</f>
        <v/>
      </c>
      <c r="CE50" s="27"/>
      <c r="CG50" s="2"/>
      <c r="CH50"/>
      <c r="CI50" s="164"/>
      <c r="CJ50" s="166"/>
      <c r="CK50" s="6" t="str">
        <f t="shared" si="128"/>
        <v/>
      </c>
      <c r="CL50" s="37" t="str">
        <f t="shared" si="129"/>
        <v/>
      </c>
      <c r="CM50" s="37" t="str">
        <f>IF(AND(Include_study?="Yes",Sufficient_data="Yes"),1/(Standard_error^2+IF(Additional_model="Fixed effect",0,'Publication Bias Analysis'!L$32)),"")</f>
        <v/>
      </c>
      <c r="CN50" s="37" t="str">
        <f>IF(AND(Include_study?="Yes",Sufficient_data="Yes"),'Publication Bias Analysis'!E:E-'Publication Bias Analysis'!I$29,"")</f>
        <v/>
      </c>
      <c r="CO50" s="37" t="str">
        <f t="shared" si="130"/>
        <v/>
      </c>
      <c r="CP50" s="37" t="str">
        <f t="shared" si="131"/>
        <v/>
      </c>
      <c r="CQ50" s="104" t="str">
        <f t="shared" si="132"/>
        <v/>
      </c>
      <c r="CR50" s="104" t="str">
        <f>IF(AND(Include_study?="Yes",Sufficient_data="Yes"),CQ:CQ+IF(DC:DC&lt;0,-1,1)*COUNTIF(CQ$2:CQ49,CQ:CQ),"")</f>
        <v/>
      </c>
      <c r="CS50" s="104" t="str">
        <f>IF(AND(Include_study?="Yes",Sufficient_data="Yes"),RANK(DG:DG,DG:DG,1)*IF(DF:DF&lt;0,-1,1)+IF(DF:DF&lt;0,-1,1)*COUNTIF(CQ$2:CQ49,CQ:CQ),"")</f>
        <v/>
      </c>
      <c r="CT50" s="104" t="str">
        <f>IF(AND(Include_study?="Yes",Sufficient_data="Yes"),RANK(DJ:DJ,DJ:DJ,1)*IF(DI:DI&lt;0,-1,1)+IF(DI:DI&lt;0,-1,1)*COUNTIF(CQ$2:CQ49,CQ:CQ),"")</f>
        <v/>
      </c>
      <c r="CU50" s="6" t="e">
        <f>IF(AND(Include_study?="Yes",Sufficient_data="Yes"),'Publication Bias Analysis'!E:E,NA())</f>
        <v>#N/A</v>
      </c>
      <c r="CV50" s="54" t="e">
        <f>IF(AND(Include_study?="Yes",Sufficient_data="Yes"),'Publication Bias Analysis'!F:F,NA())</f>
        <v>#N/A</v>
      </c>
      <c r="CX50" s="33"/>
      <c r="CY50" s="33"/>
      <c r="CZ50" s="33"/>
      <c r="DA50"/>
      <c r="DB50" s="157"/>
      <c r="DC5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0" s="6" t="str">
        <f t="shared" si="133"/>
        <v/>
      </c>
      <c r="DE50" s="54" t="str">
        <f>IF(AND(Include_study?="Yes",Sufficient_data="Yes"),1/('Publication Bias Analysis'!F:F^2+IF(Additional_model="Fixed effect",0,$DN$6)),"")</f>
        <v/>
      </c>
      <c r="DF50" s="6" t="str">
        <f>IF(AND(Include_study?="Yes",Sufficient_data="Yes"),IF('Publication Bias Analysis'!L$38="Left",'Publication Bias Analysis'!E:E-DN$3,DN$3-'Publication Bias Analysis'!E:E),"")</f>
        <v/>
      </c>
      <c r="DG50" s="6" t="str">
        <f t="shared" si="134"/>
        <v/>
      </c>
      <c r="DH50" s="54" t="str">
        <f>IF(AND(DF50&lt;&gt;"",CR50&lt;=MAX(CR:CR)-DN$7),1/('Publication Bias Analysis'!F:F^2+IF(Additional_model="Fixed effect",0,$DN$13)),"")</f>
        <v/>
      </c>
      <c r="DI50" s="6" t="str">
        <f>IF(AND(Include_study?="Yes",Sufficient_data="Yes"),IF('Publication Bias Analysis'!L$38="Left",'Publication Bias Analysis'!E:E-DN$10,DN$10-'Publication Bias Analysis'!E:E),"")</f>
        <v/>
      </c>
      <c r="DJ50" s="6" t="str">
        <f t="shared" si="135"/>
        <v/>
      </c>
      <c r="DK50" s="54" t="str">
        <f t="shared" si="136"/>
        <v/>
      </c>
      <c r="DM50" s="33"/>
      <c r="DN50" s="33"/>
      <c r="EB50" s="157"/>
      <c r="EC50" s="6" t="str">
        <f>IF(AND(Include_study?="Yes",Sufficient_data="Yes"),Calculations!CO:CO-AVERAGE(Calculations!CO:CO),"")</f>
        <v/>
      </c>
      <c r="ED50" s="54" t="str">
        <f>IF(AND(Include_study?="Yes",Sufficient_data="Yes"),Calculations!CP50-('Publication Bias Analysis'!P$3+Calculations!CO50*'Publication Bias Analysis'!P$4),"")</f>
        <v/>
      </c>
      <c r="EF50" s="157"/>
      <c r="EG50" s="6" t="str">
        <f t="shared" si="137"/>
        <v/>
      </c>
      <c r="EH50" s="6" t="str">
        <f t="shared" si="138"/>
        <v/>
      </c>
      <c r="EI50" s="10" t="str">
        <f t="shared" si="139"/>
        <v/>
      </c>
      <c r="EJ50" s="10" t="str">
        <f t="shared" si="140"/>
        <v/>
      </c>
      <c r="EK50" s="10" t="str">
        <f>IF(AND(Include_study?="Yes",Sufficient_data="Yes"),COUNTIFS(EI$2:EI49,"&lt;"&amp;EI50,EJ$2:EJ49,"&lt;"&amp;EJ50)+COUNTIFS(EI$2:EI49,"&gt;"&amp;EI50,EJ$2:EJ49,"&gt;"&amp;EJ50)+COUNTIFS(EI51:EI$201,"&lt;"&amp;EI50,EJ51:EJ$201,"&lt;"&amp;EJ50)+COUNTIFS(EI51:EI$201,"&gt;"&amp;EI50,EJ51:EJ$201,"&gt;"&amp;EJ50),"")</f>
        <v/>
      </c>
      <c r="EL50" s="70" t="str">
        <f>IF(AND(Include_study?="Yes",Sufficient_data="Yes"),COUNTIFS(EI$2:EI49,"&lt;"&amp;EI50,EJ$2:EJ49,"&gt;"&amp;EJ50)+COUNTIFS(EI$2:EI49,"&gt;"&amp;EI50,EJ$2:EJ49,"&lt;"&amp;EJ50)+COUNTIFS(EI51:EI$201,"&lt;"&amp;EI50,EJ51:EJ$201,"&gt;"&amp;EJ50)+COUNTIFS(EI51:EI$201,"&gt;"&amp;EI50,EJ51:EJ$201,"&lt;"&amp;EJ50),"")</f>
        <v/>
      </c>
      <c r="EN50" s="157"/>
      <c r="ER50"/>
      <c r="ES50" s="157"/>
      <c r="ET50" s="6" t="e">
        <f t="shared" si="141"/>
        <v>#N/A</v>
      </c>
      <c r="EU50" s="54" t="e">
        <f t="shared" si="142"/>
        <v>#N/A</v>
      </c>
      <c r="EZ50"/>
      <c r="FA50" s="157"/>
      <c r="FB50" s="10" t="str">
        <f>IF('Publication Bias Analysis'!AS:AS&lt;&gt;"",RANK('Publication Bias Analysis'!AS:AS,'Publication Bias Analysis'!AS:AS,1)+COUNTIF('Publication Bias Analysis'!AS$2:AS49,'Publication Bias Analysis'!AS50),"")</f>
        <v/>
      </c>
      <c r="FC50" s="6" t="str">
        <f t="shared" si="143"/>
        <v/>
      </c>
      <c r="FD50" s="43" t="e">
        <f>IF(AND(Include_study?="Yes",Sufficient_data="Yes"),'Publication Bias Analysis'!AR50,NA())</f>
        <v>#N/A</v>
      </c>
      <c r="FE50" s="43" t="e">
        <f>IF(AND(Include_study?="Yes",Sufficient_data="Yes"),'Publication Bias Analysis'!AS50,NA())</f>
        <v>#N/A</v>
      </c>
      <c r="FF50" s="6" t="str">
        <f>IF(AND(Include_study?="Yes",Sufficient_data="Yes"),Calculations!FD50-AVERAGE('Publication Bias Analysis'!AR:AR),"")</f>
        <v/>
      </c>
      <c r="FG50" s="54" t="str">
        <f>IF(AND(Include_study?="Yes",Sufficient_data="Yes"),FE:FE-('Publication Bias Analysis'!AV$30+'Publication Bias Analysis'!AV$31*FD:FD),"")</f>
        <v/>
      </c>
      <c r="FK50" s="2"/>
      <c r="FL50"/>
      <c r="FM50" s="157"/>
      <c r="FN50" s="6" t="str">
        <f t="shared" si="70"/>
        <v/>
      </c>
      <c r="FO50" s="6" t="str">
        <f t="shared" si="74"/>
        <v/>
      </c>
      <c r="FP50" s="54" t="str">
        <f t="shared" si="75"/>
        <v/>
      </c>
    </row>
    <row r="51" spans="1:173" x14ac:dyDescent="0.2">
      <c r="A51" s="163"/>
      <c r="B51" s="10" t="str">
        <f>IF(AND(Sufficient_data="Yes",Include_study?="Yes"),IF(AND(Sort_By=$E$1,Order="Ascending"),IF(Input!Study_name="",COUNTIFS(Input!Study_name,"&lt;&gt;"&amp;"",Include_study?,"Yes",Sufficient_data,"Yes")+1,IF(COUNT(E51)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1" s="10" t="str">
        <f>IF(B51&lt;&gt;"",IF(B51=0,COUNTIF(B$2:B50,0)+1,COUNTIF(B$2:B50,B51)+COUNTIF(B:B,"&lt;"&amp;B51)+1),"")</f>
        <v/>
      </c>
      <c r="D51" s="10" t="str">
        <f t="shared" si="81"/>
        <v/>
      </c>
      <c r="E51" s="6" t="str">
        <f>IF(AND(Sufficient_data="Yes",Include_study?="Yes",Input!Study_name&lt;&gt;""),Input!Study_name,"")</f>
        <v/>
      </c>
      <c r="F51" s="6" t="str">
        <f>IF(AND(Sufficient_data="Yes",Include_study?="Yes"),Input!Effect_size,"")</f>
        <v/>
      </c>
      <c r="G51" s="10" t="str">
        <f>IF(AND(Sufficient_data="Yes",Include_study?="Yes",Input!Number_of_observations&lt;&gt;""),Input!Number_of_observations,"")</f>
        <v/>
      </c>
      <c r="H51" s="6" t="str">
        <f>IF(AND(Sufficient_data="Yes",Include_study?="Yes"),Input!Standard_error,"")</f>
        <v/>
      </c>
      <c r="I51" s="6" t="str">
        <f t="shared" si="82"/>
        <v/>
      </c>
      <c r="J51" s="6" t="str">
        <f t="shared" si="83"/>
        <v/>
      </c>
      <c r="K51" s="6" t="str">
        <f t="shared" si="84"/>
        <v/>
      </c>
      <c r="L51" s="6" t="str">
        <f t="shared" si="85"/>
        <v/>
      </c>
      <c r="M51" s="120" t="str">
        <f t="shared" si="86"/>
        <v/>
      </c>
      <c r="N51" s="54" t="str">
        <f t="shared" si="87"/>
        <v/>
      </c>
      <c r="O51" s="109"/>
      <c r="P51" s="75" t="e">
        <f t="shared" si="88"/>
        <v>#N/A</v>
      </c>
      <c r="Q51" s="6" t="e">
        <f>IF(AND(Sufficient_data="Yes",Include_study?="Yes",Input!Number_of_observations&lt;&gt;""),Effect_size-CI_Lower_limit,NA())</f>
        <v>#N/A</v>
      </c>
      <c r="R51" s="54" t="e">
        <f>IF(AND(Sufficient_data="Yes",Include_study?="Yes",Input!Number_of_observations&lt;&gt;""),CI_Upper_limit-Effect_size,NA())</f>
        <v>#N/A</v>
      </c>
      <c r="W51" s="163"/>
      <c r="X51" s="16" t="str">
        <f t="shared" si="89"/>
        <v/>
      </c>
      <c r="Y51" s="6" t="str">
        <f t="shared" si="90"/>
        <v/>
      </c>
      <c r="Z51" s="6" t="str">
        <f t="shared" si="91"/>
        <v/>
      </c>
      <c r="AA51" s="6" t="str">
        <f>IF(AND(Sufficient_data="Yes",Include_study?="Yes",Subgroup&lt;&gt;""),Input!Effect_size,"")</f>
        <v/>
      </c>
      <c r="AB51" s="6" t="str">
        <f t="shared" si="92"/>
        <v/>
      </c>
      <c r="AC51" s="6" t="str">
        <f t="shared" si="93"/>
        <v/>
      </c>
      <c r="AD51" s="6" t="str">
        <f t="shared" si="94"/>
        <v/>
      </c>
      <c r="AE51" s="6" t="str">
        <f t="shared" si="95"/>
        <v/>
      </c>
      <c r="AF51" s="6" t="str">
        <f t="shared" si="96"/>
        <v/>
      </c>
      <c r="AG51" s="125" t="str">
        <f t="shared" si="16"/>
        <v/>
      </c>
      <c r="AH51" s="128" t="str">
        <f t="shared" si="97"/>
        <v/>
      </c>
      <c r="AJ51" s="75" t="e">
        <f t="shared" si="98"/>
        <v>#N/A</v>
      </c>
      <c r="AK51" s="37" t="e">
        <f t="shared" si="99"/>
        <v>#N/A</v>
      </c>
      <c r="AL51" s="54" t="e">
        <f t="shared" si="100"/>
        <v>#N/A</v>
      </c>
      <c r="AN51" s="77" t="str">
        <f t="shared" si="101"/>
        <v/>
      </c>
      <c r="AO51" s="6" t="str">
        <f>IF(AND(Sufficient_data="Yes",Include_study?="Yes",Subgroup&lt;&gt;""),IF(COUNTIFS(Input!G$2:G50,"="&amp;"Yes",Input!C$2:C50,"="&amp;"Yes",Input!H$2:H50,"="&amp;Subgroup)&gt;0,"",Subgroup),"")</f>
        <v/>
      </c>
      <c r="AP51" s="16" t="str">
        <f t="shared" si="102"/>
        <v/>
      </c>
      <c r="AQ51" s="10" t="str">
        <f t="shared" si="103"/>
        <v/>
      </c>
      <c r="AR51" s="6" t="str">
        <f t="shared" si="104"/>
        <v/>
      </c>
      <c r="AS51" s="24" t="str">
        <f t="shared" si="105"/>
        <v/>
      </c>
      <c r="AT51" s="12" t="str">
        <f t="shared" si="106"/>
        <v/>
      </c>
      <c r="AU51" s="6" t="str">
        <f t="shared" si="107"/>
        <v/>
      </c>
      <c r="AV51" s="43" t="str">
        <f t="shared" si="108"/>
        <v/>
      </c>
      <c r="AW51" s="6" t="str">
        <f t="shared" si="109"/>
        <v/>
      </c>
      <c r="AX51" s="6" t="str">
        <f t="shared" si="110"/>
        <v/>
      </c>
      <c r="AY51" s="43" t="str">
        <f t="shared" si="111"/>
        <v/>
      </c>
      <c r="AZ51" s="16" t="str">
        <f t="shared" si="112"/>
        <v/>
      </c>
      <c r="BA51" s="131" t="str">
        <f t="shared" si="113"/>
        <v/>
      </c>
      <c r="BB51" s="131" t="str">
        <f t="shared" si="114"/>
        <v/>
      </c>
      <c r="BC51" s="6" t="str">
        <f t="shared" si="115"/>
        <v/>
      </c>
      <c r="BD51" s="6" t="str">
        <f t="shared" si="116"/>
        <v/>
      </c>
      <c r="BE51" s="131" t="str">
        <f t="shared" si="117"/>
        <v/>
      </c>
      <c r="BF51" s="131" t="str">
        <f t="shared" si="118"/>
        <v/>
      </c>
      <c r="BG51" s="6" t="str">
        <f t="shared" si="119"/>
        <v/>
      </c>
      <c r="BH51" s="6" t="str">
        <f t="shared" si="120"/>
        <v/>
      </c>
      <c r="BI51" s="6" t="str">
        <f t="shared" si="121"/>
        <v/>
      </c>
      <c r="BJ51" s="6" t="e">
        <f t="shared" si="122"/>
        <v>#N/A</v>
      </c>
      <c r="BK51" s="12" t="str">
        <f t="shared" si="76"/>
        <v/>
      </c>
      <c r="BL51" s="6" t="str">
        <f t="shared" si="123"/>
        <v/>
      </c>
      <c r="BM51" s="6" t="str">
        <f t="shared" si="124"/>
        <v/>
      </c>
      <c r="BN51" s="37" t="str">
        <f t="shared" si="125"/>
        <v/>
      </c>
      <c r="BO51" s="54" t="str">
        <f t="shared" si="72"/>
        <v/>
      </c>
      <c r="BQ51" s="33"/>
      <c r="BR51" s="33"/>
      <c r="BT51" s="164"/>
      <c r="BU51" s="6" t="e">
        <f t="shared" si="45"/>
        <v>#N/A</v>
      </c>
      <c r="BV51" s="6" t="e">
        <f t="shared" si="46"/>
        <v>#N/A</v>
      </c>
      <c r="BW51" s="6" t="str">
        <f t="shared" si="126"/>
        <v/>
      </c>
      <c r="BX51" s="6" t="str">
        <f>IF(AND(Sufficient_data="Yes",Include_study?="Yes",Moderator&lt;&gt;""),'Moderator Analysis'!F:F-CG$3,"")</f>
        <v/>
      </c>
      <c r="BY51" s="54" t="str">
        <f>IF(AND(Sufficient_data="Yes",Include_study?="Yes",Moderator&lt;&gt;""),Weightf*(Effect_size-CG$5-CG$4*'Moderator Analysis'!F:F)^2,"")</f>
        <v/>
      </c>
      <c r="CA51" s="75" t="str">
        <f>IF(AND(Sufficient_data="Yes",Include_study?="Yes",Moderator&lt;&gt;""),1/('Publication Bias Analysis'!F51^2+CG$7),"")</f>
        <v/>
      </c>
      <c r="CB51" s="6" t="str">
        <f>IF(AND(Sufficient_data="Yes",Include_study?="Yes",CA51&lt;&gt;""),Effect_size-'Moderator Analysis'!J$37,"")</f>
        <v/>
      </c>
      <c r="CC51" s="6" t="str">
        <f t="shared" si="127"/>
        <v/>
      </c>
      <c r="CD51" s="54" t="str">
        <f>IF(AND(Sufficient_data="Yes",Include_study?="Yes",CA51&lt;&gt;""),CA:CA*(Effect_size-'Moderator Analysis'!J$29-'Moderator Analysis'!J$30*Moderator)^2,"")</f>
        <v/>
      </c>
      <c r="CE51" s="27"/>
      <c r="CG51" s="2"/>
      <c r="CH51"/>
      <c r="CI51" s="164"/>
      <c r="CJ51" s="166"/>
      <c r="CK51" s="6" t="str">
        <f t="shared" si="128"/>
        <v/>
      </c>
      <c r="CL51" s="37" t="str">
        <f t="shared" si="129"/>
        <v/>
      </c>
      <c r="CM51" s="37" t="str">
        <f>IF(AND(Include_study?="Yes",Sufficient_data="Yes"),1/(Standard_error^2+IF(Additional_model="Fixed effect",0,'Publication Bias Analysis'!L$32)),"")</f>
        <v/>
      </c>
      <c r="CN51" s="37" t="str">
        <f>IF(AND(Include_study?="Yes",Sufficient_data="Yes"),'Publication Bias Analysis'!E:E-'Publication Bias Analysis'!I$29,"")</f>
        <v/>
      </c>
      <c r="CO51" s="37" t="str">
        <f t="shared" si="130"/>
        <v/>
      </c>
      <c r="CP51" s="37" t="str">
        <f t="shared" si="131"/>
        <v/>
      </c>
      <c r="CQ51" s="104" t="str">
        <f t="shared" si="132"/>
        <v/>
      </c>
      <c r="CR51" s="104" t="str">
        <f>IF(AND(Include_study?="Yes",Sufficient_data="Yes"),CQ:CQ+IF(DC:DC&lt;0,-1,1)*COUNTIF(CQ$2:CQ50,CQ:CQ),"")</f>
        <v/>
      </c>
      <c r="CS51" s="104" t="str">
        <f>IF(AND(Include_study?="Yes",Sufficient_data="Yes"),RANK(DG:DG,DG:DG,1)*IF(DF:DF&lt;0,-1,1)+IF(DF:DF&lt;0,-1,1)*COUNTIF(CQ$2:CQ50,CQ:CQ),"")</f>
        <v/>
      </c>
      <c r="CT51" s="104" t="str">
        <f>IF(AND(Include_study?="Yes",Sufficient_data="Yes"),RANK(DJ:DJ,DJ:DJ,1)*IF(DI:DI&lt;0,-1,1)+IF(DI:DI&lt;0,-1,1)*COUNTIF(CQ$2:CQ50,CQ:CQ),"")</f>
        <v/>
      </c>
      <c r="CU51" s="6" t="e">
        <f>IF(AND(Include_study?="Yes",Sufficient_data="Yes"),'Publication Bias Analysis'!E:E,NA())</f>
        <v>#N/A</v>
      </c>
      <c r="CV51" s="54" t="e">
        <f>IF(AND(Include_study?="Yes",Sufficient_data="Yes"),'Publication Bias Analysis'!F:F,NA())</f>
        <v>#N/A</v>
      </c>
      <c r="CX51" s="33"/>
      <c r="CY51" s="33"/>
      <c r="CZ51" s="33"/>
      <c r="DA51"/>
      <c r="DB51" s="157"/>
      <c r="DC5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1" s="6" t="str">
        <f t="shared" si="133"/>
        <v/>
      </c>
      <c r="DE51" s="54" t="str">
        <f>IF(AND(Include_study?="Yes",Sufficient_data="Yes"),1/('Publication Bias Analysis'!F:F^2+IF(Additional_model="Fixed effect",0,$DN$6)),"")</f>
        <v/>
      </c>
      <c r="DF51" s="6" t="str">
        <f>IF(AND(Include_study?="Yes",Sufficient_data="Yes"),IF('Publication Bias Analysis'!L$38="Left",'Publication Bias Analysis'!E:E-DN$3,DN$3-'Publication Bias Analysis'!E:E),"")</f>
        <v/>
      </c>
      <c r="DG51" s="6" t="str">
        <f t="shared" si="134"/>
        <v/>
      </c>
      <c r="DH51" s="54" t="str">
        <f>IF(AND(DF51&lt;&gt;"",CR51&lt;=MAX(CR:CR)-DN$7),1/('Publication Bias Analysis'!F:F^2+IF(Additional_model="Fixed effect",0,$DN$13)),"")</f>
        <v/>
      </c>
      <c r="DI51" s="6" t="str">
        <f>IF(AND(Include_study?="Yes",Sufficient_data="Yes"),IF('Publication Bias Analysis'!L$38="Left",'Publication Bias Analysis'!E:E-DN$10,DN$10-'Publication Bias Analysis'!E:E),"")</f>
        <v/>
      </c>
      <c r="DJ51" s="6" t="str">
        <f t="shared" si="135"/>
        <v/>
      </c>
      <c r="DK51" s="54" t="str">
        <f t="shared" si="136"/>
        <v/>
      </c>
      <c r="DM51" s="33"/>
      <c r="DN51" s="33"/>
      <c r="EB51" s="157"/>
      <c r="EC51" s="6" t="str">
        <f>IF(AND(Include_study?="Yes",Sufficient_data="Yes"),Calculations!CO:CO-AVERAGE(Calculations!CO:CO),"")</f>
        <v/>
      </c>
      <c r="ED51" s="54" t="str">
        <f>IF(AND(Include_study?="Yes",Sufficient_data="Yes"),Calculations!CP51-('Publication Bias Analysis'!P$3+Calculations!CO51*'Publication Bias Analysis'!P$4),"")</f>
        <v/>
      </c>
      <c r="EF51" s="157"/>
      <c r="EG51" s="6" t="str">
        <f t="shared" si="137"/>
        <v/>
      </c>
      <c r="EH51" s="6" t="str">
        <f t="shared" si="138"/>
        <v/>
      </c>
      <c r="EI51" s="10" t="str">
        <f t="shared" si="139"/>
        <v/>
      </c>
      <c r="EJ51" s="10" t="str">
        <f t="shared" si="140"/>
        <v/>
      </c>
      <c r="EK51" s="10" t="str">
        <f>IF(AND(Include_study?="Yes",Sufficient_data="Yes"),COUNTIFS(EI$2:EI50,"&lt;"&amp;EI51,EJ$2:EJ50,"&lt;"&amp;EJ51)+COUNTIFS(EI$2:EI50,"&gt;"&amp;EI51,EJ$2:EJ50,"&gt;"&amp;EJ51)+COUNTIFS(EI52:EI$201,"&lt;"&amp;EI51,EJ52:EJ$201,"&lt;"&amp;EJ51)+COUNTIFS(EI52:EI$201,"&gt;"&amp;EI51,EJ52:EJ$201,"&gt;"&amp;EJ51),"")</f>
        <v/>
      </c>
      <c r="EL51" s="70" t="str">
        <f>IF(AND(Include_study?="Yes",Sufficient_data="Yes"),COUNTIFS(EI$2:EI50,"&lt;"&amp;EI51,EJ$2:EJ50,"&gt;"&amp;EJ51)+COUNTIFS(EI$2:EI50,"&gt;"&amp;EI51,EJ$2:EJ50,"&lt;"&amp;EJ51)+COUNTIFS(EI52:EI$201,"&lt;"&amp;EI51,EJ52:EJ$201,"&gt;"&amp;EJ51)+COUNTIFS(EI52:EI$201,"&gt;"&amp;EI51,EJ52:EJ$201,"&lt;"&amp;EJ51),"")</f>
        <v/>
      </c>
      <c r="EN51" s="157"/>
      <c r="ER51"/>
      <c r="ES51" s="157"/>
      <c r="ET51" s="6" t="e">
        <f t="shared" si="141"/>
        <v>#N/A</v>
      </c>
      <c r="EU51" s="54" t="e">
        <f t="shared" si="142"/>
        <v>#N/A</v>
      </c>
      <c r="EZ51"/>
      <c r="FA51" s="157"/>
      <c r="FB51" s="10" t="str">
        <f>IF('Publication Bias Analysis'!AS:AS&lt;&gt;"",RANK('Publication Bias Analysis'!AS:AS,'Publication Bias Analysis'!AS:AS,1)+COUNTIF('Publication Bias Analysis'!AS$2:AS50,'Publication Bias Analysis'!AS51),"")</f>
        <v/>
      </c>
      <c r="FC51" s="6" t="str">
        <f t="shared" si="143"/>
        <v/>
      </c>
      <c r="FD51" s="43" t="e">
        <f>IF(AND(Include_study?="Yes",Sufficient_data="Yes"),'Publication Bias Analysis'!AR51,NA())</f>
        <v>#N/A</v>
      </c>
      <c r="FE51" s="43" t="e">
        <f>IF(AND(Include_study?="Yes",Sufficient_data="Yes"),'Publication Bias Analysis'!AS51,NA())</f>
        <v>#N/A</v>
      </c>
      <c r="FF51" s="6" t="str">
        <f>IF(AND(Include_study?="Yes",Sufficient_data="Yes"),Calculations!FD51-AVERAGE('Publication Bias Analysis'!AR:AR),"")</f>
        <v/>
      </c>
      <c r="FG51" s="54" t="str">
        <f>IF(AND(Include_study?="Yes",Sufficient_data="Yes"),FE:FE-('Publication Bias Analysis'!AV$30+'Publication Bias Analysis'!AV$31*FD:FD),"")</f>
        <v/>
      </c>
      <c r="FK51" s="2"/>
      <c r="FL51"/>
      <c r="FM51" s="157"/>
      <c r="FN51" s="6" t="str">
        <f t="shared" si="70"/>
        <v/>
      </c>
      <c r="FO51" s="6" t="str">
        <f t="shared" si="74"/>
        <v/>
      </c>
      <c r="FP51" s="54" t="str">
        <f t="shared" si="75"/>
        <v/>
      </c>
    </row>
    <row r="52" spans="1:173" x14ac:dyDescent="0.2">
      <c r="A52" s="163"/>
      <c r="B52" s="10" t="str">
        <f>IF(AND(Sufficient_data="Yes",Include_study?="Yes"),IF(AND(Sort_By=$E$1,Order="Ascending"),IF(Input!Study_name="",COUNTIFS(Input!Study_name,"&lt;&gt;"&amp;"",Include_study?,"Yes",Sufficient_data,"Yes")+1,IF(COUNT(E52)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2" s="10" t="str">
        <f>IF(B52&lt;&gt;"",IF(B52=0,COUNTIF(B$2:B51,0)+1,COUNTIF(B$2:B51,B52)+COUNTIF(B:B,"&lt;"&amp;B52)+1),"")</f>
        <v/>
      </c>
      <c r="D52" s="10" t="str">
        <f t="shared" si="81"/>
        <v/>
      </c>
      <c r="E52" s="6" t="str">
        <f>IF(AND(Sufficient_data="Yes",Include_study?="Yes",Input!Study_name&lt;&gt;""),Input!Study_name,"")</f>
        <v/>
      </c>
      <c r="F52" s="6" t="str">
        <f>IF(AND(Sufficient_data="Yes",Include_study?="Yes"),Input!Effect_size,"")</f>
        <v/>
      </c>
      <c r="G52" s="10" t="str">
        <f>IF(AND(Sufficient_data="Yes",Include_study?="Yes",Input!Number_of_observations&lt;&gt;""),Input!Number_of_observations,"")</f>
        <v/>
      </c>
      <c r="H52" s="6" t="str">
        <f>IF(AND(Sufficient_data="Yes",Include_study?="Yes"),Input!Standard_error,"")</f>
        <v/>
      </c>
      <c r="I52" s="6" t="str">
        <f t="shared" si="82"/>
        <v/>
      </c>
      <c r="J52" s="6" t="str">
        <f t="shared" si="83"/>
        <v/>
      </c>
      <c r="K52" s="6" t="str">
        <f t="shared" si="84"/>
        <v/>
      </c>
      <c r="L52" s="6" t="str">
        <f t="shared" si="85"/>
        <v/>
      </c>
      <c r="M52" s="120" t="str">
        <f t="shared" si="86"/>
        <v/>
      </c>
      <c r="N52" s="54" t="str">
        <f t="shared" si="87"/>
        <v/>
      </c>
      <c r="O52" s="109"/>
      <c r="P52" s="75" t="e">
        <f t="shared" si="88"/>
        <v>#N/A</v>
      </c>
      <c r="Q52" s="6" t="e">
        <f>IF(AND(Sufficient_data="Yes",Include_study?="Yes",Input!Number_of_observations&lt;&gt;""),Effect_size-CI_Lower_limit,NA())</f>
        <v>#N/A</v>
      </c>
      <c r="R52" s="54" t="e">
        <f>IF(AND(Sufficient_data="Yes",Include_study?="Yes",Input!Number_of_observations&lt;&gt;""),CI_Upper_limit-Effect_size,NA())</f>
        <v>#N/A</v>
      </c>
      <c r="S52" s="33"/>
      <c r="T52" s="33"/>
      <c r="U52" s="33"/>
      <c r="V52" s="33"/>
      <c r="W52" s="163"/>
      <c r="X52" s="16" t="str">
        <f t="shared" ref="X52:X115" si="144">IF(AND(Sufficient_data="Yes",Include_study?="Yes",Subgroup&lt;&gt;""),COUNTIFS(Include_study?,"Yes",Sufficient_data,"Yes",Z:Z,"&lt;"&amp;Subgroup)+COUNTIFS(Entry_Number,"&lt;"&amp;Entry_Number,Z:Z,Subgroup)+COUNTIFS(AR:AR,"&gt;="&amp;0,AO:AO,"&lt;"&amp;Subgroup)+1-COUNTIFS(Include_study?,"Yes",Sufficient_data,"Yes",Subgroup,"="&amp;""),"")</f>
        <v/>
      </c>
      <c r="Y52" s="6" t="str">
        <f t="shared" si="90"/>
        <v/>
      </c>
      <c r="Z52" s="6" t="str">
        <f t="shared" si="91"/>
        <v/>
      </c>
      <c r="AA52" s="6" t="str">
        <f>IF(AND(Sufficient_data="Yes",Include_study?="Yes",Subgroup&lt;&gt;""),Input!Effect_size,"")</f>
        <v/>
      </c>
      <c r="AB52" s="6" t="str">
        <f t="shared" si="92"/>
        <v/>
      </c>
      <c r="AC52" s="6" t="str">
        <f t="shared" si="93"/>
        <v/>
      </c>
      <c r="AD52" s="6" t="str">
        <f t="shared" si="94"/>
        <v/>
      </c>
      <c r="AE52" s="6" t="str">
        <f t="shared" si="95"/>
        <v/>
      </c>
      <c r="AF52" s="6" t="str">
        <f t="shared" si="96"/>
        <v/>
      </c>
      <c r="AG52" s="125" t="str">
        <f t="shared" si="16"/>
        <v/>
      </c>
      <c r="AH52" s="128" t="str">
        <f t="shared" si="97"/>
        <v/>
      </c>
      <c r="AI52" s="33"/>
      <c r="AJ52" s="75" t="e">
        <f t="shared" ref="AJ52:AJ115" si="145">IF(AND(Sufficient_data="Yes",Include_study?="Yes",Subgroup&lt;&gt;""),AA:AA,NA())</f>
        <v>#N/A</v>
      </c>
      <c r="AK52" s="37" t="e">
        <f t="shared" si="99"/>
        <v>#N/A</v>
      </c>
      <c r="AL52" s="54" t="e">
        <f t="shared" si="100"/>
        <v>#N/A</v>
      </c>
      <c r="AM52" s="33"/>
      <c r="AN52" s="77" t="str">
        <f t="shared" ref="AN52:AN115" si="146">IF(AO52&lt;&gt;"",SUMIFS(AQ:AQ,AR:AR,"&gt;="&amp;0,AO:AO,"&lt;"&amp;AO52)+AQ52+AP52,"")</f>
        <v/>
      </c>
      <c r="AO52" s="6" t="str">
        <f>IF(AND(Sufficient_data="Yes",Include_study?="Yes",Subgroup&lt;&gt;""),IF(COUNTIFS(Input!G$2:G51,"="&amp;"Yes",Input!C$2:C51,"="&amp;"Yes",Input!H$2:H51,"="&amp;Subgroup)&gt;0,"",Subgroup),"")</f>
        <v/>
      </c>
      <c r="AP52" s="16" t="str">
        <f t="shared" ref="AP52:AP115" si="147">IF(AO52&lt;&gt;"",(COUNTIFS(AR:AR,"&gt;="&amp;0,AO:AO,"&lt;"&amp;AO52)+1),"")</f>
        <v/>
      </c>
      <c r="AQ52" s="10" t="str">
        <f t="shared" ref="AQ52:AQ115" si="148">IF(AO52&lt;&gt;"",COUNTIFS(Include_study?,"Yes",Sufficient_data,"Yes",Subgroup,AO52),"")</f>
        <v/>
      </c>
      <c r="AR52" s="6" t="str">
        <f t="shared" ref="AR52:AR115" si="149">IF(AND(AO52&lt;&gt;"",SUMIF(Subgroup,AO52,AC:AC)&gt;0),MAX(0,SUMPRODUCT(--(Subgroup=AO52),AC:AC,AA:AA,AA:AA)-(SUMPRODUCT(--(Subgroup=AO52),AC:AC,AA:AA)^2/SUMIF(Subgroup,AO52,AC:AC))),"")</f>
        <v/>
      </c>
      <c r="AS52" s="24" t="str">
        <f t="shared" ref="AS52:AS115" si="150">IF(AR52&lt;&gt;"",CHIDIST(AR52,AQ52-1),"")</f>
        <v/>
      </c>
      <c r="AT52" s="12" t="str">
        <f t="shared" ref="AT52:AT115" si="151">IF(AR52&lt;&gt;"",MAX(0,(AR52-(AQ52-1))/AR52),"")</f>
        <v/>
      </c>
      <c r="AU52" s="6" t="str">
        <f t="shared" ref="AU52:AU115" si="152">IF(AR52&lt;&gt;"",SUMIF(Subgroup,AO52,AC:AC)-SUMPRODUCT(--(Subgroup=AO52),AC:AC,AC:AC)/SUMIF(Subgroup,AO52,AC:AC),"")</f>
        <v/>
      </c>
      <c r="AV52" s="43" t="str">
        <f t="shared" si="108"/>
        <v/>
      </c>
      <c r="AW52" s="6" t="str">
        <f t="shared" ref="AW52:AW115" si="153">IF(AV52&lt;&gt;"",SQRT(AV52),"")</f>
        <v/>
      </c>
      <c r="AX52" s="6" t="str">
        <f t="shared" ref="AX52:AX115" si="154">IF(AR52&lt;&gt;"",SUMPRODUCT(--(Subgroup=AO52),AD:AD,AA:AA)/SUMIF(Subgroup,AO52,AD:AD),"")</f>
        <v/>
      </c>
      <c r="AY52" s="43" t="str">
        <f t="shared" si="111"/>
        <v/>
      </c>
      <c r="AZ52" s="16" t="str">
        <f t="shared" ref="AZ52:AZ115" si="155">IF(AO52&lt;&gt;"",SUMIFS(Number_of_observations,Subgroup,"="&amp;AO52,Include_study?,"="&amp;"Yes"),"")</f>
        <v/>
      </c>
      <c r="BA52" s="131" t="str">
        <f t="shared" si="113"/>
        <v/>
      </c>
      <c r="BB52" s="131" t="str">
        <f t="shared" si="114"/>
        <v/>
      </c>
      <c r="BC52" s="6" t="str">
        <f t="shared" ref="BC52:BC115" si="156">IF(AR52&lt;&gt;"",AX52-BA52,"")</f>
        <v/>
      </c>
      <c r="BD52" s="6" t="str">
        <f t="shared" ref="BD52:BD115" si="157">IF(AR52&lt;&gt;"",BB52-AX52,"")</f>
        <v/>
      </c>
      <c r="BE52" s="131" t="str">
        <f t="shared" si="117"/>
        <v/>
      </c>
      <c r="BF52" s="131" t="str">
        <f t="shared" si="118"/>
        <v/>
      </c>
      <c r="BG52" s="6" t="str">
        <f t="shared" ref="BG52:BG115" si="158">IF(AR52&lt;&gt;"",AX52-BE52,"")</f>
        <v/>
      </c>
      <c r="BH52" s="6" t="str">
        <f t="shared" ref="BH52:BH115" si="159">IF(AR52&lt;&gt;"",BF52-AX52,"")</f>
        <v/>
      </c>
      <c r="BI52" s="6" t="str">
        <f t="shared" ref="BI52:BI115" si="160">IF(AR52&lt;&gt;"",SUMPRODUCT(--(Subgroup=AO52),AD:AD,AA:AA,AA:AA)-(SUMPRODUCT(--(Subgroup=AO52),AD:AD,AA:AA)^2/SUMIF(Subgroup,AO52,AD:AD)),"")</f>
        <v/>
      </c>
      <c r="BJ52" s="6" t="e">
        <f t="shared" ref="BJ52:BJ115" si="161">IF(AR52&lt;&gt;"",AX52,NA())</f>
        <v>#N/A</v>
      </c>
      <c r="BK52" s="12" t="str">
        <f t="shared" si="76"/>
        <v/>
      </c>
      <c r="BL52" s="6" t="str">
        <f t="shared" ref="BL52:BL115" si="162">IF(AO52&lt;&gt;"",1/(AY52^2),"")</f>
        <v/>
      </c>
      <c r="BM52" s="6" t="str">
        <f t="shared" si="124"/>
        <v/>
      </c>
      <c r="BN52" s="37" t="str">
        <f t="shared" ref="BN52:BN115" si="163">IF(AR52&lt;&gt;"",(BR$2-AX52)^2*BM52,"")</f>
        <v/>
      </c>
      <c r="BO52" s="54" t="str">
        <f t="shared" si="72"/>
        <v/>
      </c>
      <c r="BP52" s="33"/>
      <c r="BQ52" s="33"/>
      <c r="BR52" s="33"/>
      <c r="BS52" s="33"/>
      <c r="BT52" s="164"/>
      <c r="BU52" s="6" t="e">
        <f t="shared" si="45"/>
        <v>#N/A</v>
      </c>
      <c r="BV52" s="6" t="e">
        <f t="shared" si="46"/>
        <v>#N/A</v>
      </c>
      <c r="BW52" s="6" t="str">
        <f t="shared" si="126"/>
        <v/>
      </c>
      <c r="BX52" s="6" t="str">
        <f>IF(AND(Sufficient_data="Yes",Include_study?="Yes",Moderator&lt;&gt;""),'Moderator Analysis'!F:F-CG$3,"")</f>
        <v/>
      </c>
      <c r="BY52" s="54" t="str">
        <f>IF(AND(Sufficient_data="Yes",Include_study?="Yes",Moderator&lt;&gt;""),Weightf*(Effect_size-CG$5-CG$4*'Moderator Analysis'!F:F)^2,"")</f>
        <v/>
      </c>
      <c r="BZ52" s="33"/>
      <c r="CA52" s="75" t="str">
        <f>IF(AND(Sufficient_data="Yes",Include_study?="Yes",Moderator&lt;&gt;""),1/('Publication Bias Analysis'!F52^2+CG$7),"")</f>
        <v/>
      </c>
      <c r="CB52" s="6" t="str">
        <f>IF(AND(Sufficient_data="Yes",Include_study?="Yes",CA52&lt;&gt;""),Effect_size-'Moderator Analysis'!J$37,"")</f>
        <v/>
      </c>
      <c r="CC52" s="6" t="str">
        <f t="shared" si="127"/>
        <v/>
      </c>
      <c r="CD52" s="54" t="str">
        <f>IF(AND(Sufficient_data="Yes",Include_study?="Yes",CA52&lt;&gt;""),CA:CA*(Effect_size-'Moderator Analysis'!J$29-'Moderator Analysis'!J$30*Moderator)^2,"")</f>
        <v/>
      </c>
      <c r="CI52" s="164"/>
      <c r="CJ52" s="166"/>
      <c r="CK52" s="6" t="str">
        <f t="shared" si="128"/>
        <v/>
      </c>
      <c r="CL52" s="37" t="str">
        <f t="shared" si="129"/>
        <v/>
      </c>
      <c r="CM52" s="37" t="str">
        <f>IF(AND(Include_study?="Yes",Sufficient_data="Yes"),1/(Standard_error^2+IF(Additional_model="Fixed effect",0,'Publication Bias Analysis'!L$32)),"")</f>
        <v/>
      </c>
      <c r="CN52" s="37" t="str">
        <f>IF(AND(Include_study?="Yes",Sufficient_data="Yes"),'Publication Bias Analysis'!E:E-'Publication Bias Analysis'!I$29,"")</f>
        <v/>
      </c>
      <c r="CO52" s="37" t="str">
        <f t="shared" si="130"/>
        <v/>
      </c>
      <c r="CP52" s="37" t="str">
        <f t="shared" si="131"/>
        <v/>
      </c>
      <c r="CQ52" s="104" t="str">
        <f t="shared" si="132"/>
        <v/>
      </c>
      <c r="CR52" s="104" t="str">
        <f>IF(AND(Include_study?="Yes",Sufficient_data="Yes"),CQ:CQ+IF(DC:DC&lt;0,-1,1)*COUNTIF(CQ$2:CQ51,CQ:CQ),"")</f>
        <v/>
      </c>
      <c r="CS52" s="104" t="str">
        <f>IF(AND(Include_study?="Yes",Sufficient_data="Yes"),RANK(DG:DG,DG:DG,1)*IF(DF:DF&lt;0,-1,1)+IF(DF:DF&lt;0,-1,1)*COUNTIF(CQ$2:CQ51,CQ:CQ),"")</f>
        <v/>
      </c>
      <c r="CT52" s="104" t="str">
        <f>IF(AND(Include_study?="Yes",Sufficient_data="Yes"),RANK(DJ:DJ,DJ:DJ,1)*IF(DI:DI&lt;0,-1,1)+IF(DI:DI&lt;0,-1,1)*COUNTIF(CQ$2:CQ51,CQ:CQ),"")</f>
        <v/>
      </c>
      <c r="CU52" s="6" t="e">
        <f>IF(AND(Include_study?="Yes",Sufficient_data="Yes"),'Publication Bias Analysis'!E:E,NA())</f>
        <v>#N/A</v>
      </c>
      <c r="CV52" s="54" t="e">
        <f>IF(AND(Include_study?="Yes",Sufficient_data="Yes"),'Publication Bias Analysis'!F:F,NA())</f>
        <v>#N/A</v>
      </c>
      <c r="CW52" s="33"/>
      <c r="CX52" s="33"/>
      <c r="CY52" s="33"/>
      <c r="CZ52" s="33"/>
      <c r="DA52" s="33"/>
      <c r="DB52" s="157"/>
      <c r="DC5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2" s="6" t="str">
        <f t="shared" ref="DD52:DD115" si="164">IF(AND(Include_study?="Yes",Sufficient_data="Yes"),ABS(DC52),"")</f>
        <v/>
      </c>
      <c r="DE52" s="54" t="str">
        <f>IF(AND(Include_study?="Yes",Sufficient_data="Yes"),1/('Publication Bias Analysis'!F:F^2+IF(Additional_model="Fixed effect",0,$DN$6)),"")</f>
        <v/>
      </c>
      <c r="DF52" s="6" t="str">
        <f>IF(AND(Include_study?="Yes",Sufficient_data="Yes"),IF('Publication Bias Analysis'!L$38="Left",'Publication Bias Analysis'!E:E-DN$3,DN$3-'Publication Bias Analysis'!E:E),"")</f>
        <v/>
      </c>
      <c r="DG52" s="6" t="str">
        <f t="shared" ref="DG52:DG115" si="165">IF(DF52&lt;&gt;"",ABS(DF52),"")</f>
        <v/>
      </c>
      <c r="DH52" s="54" t="str">
        <f>IF(AND(DF52&lt;&gt;"",CR52&lt;=MAX(CR:CR)-DN$7),1/('Publication Bias Analysis'!F:F^2+IF(Additional_model="Fixed effect",0,$DN$13)),"")</f>
        <v/>
      </c>
      <c r="DI52" s="6" t="str">
        <f>IF(AND(Include_study?="Yes",Sufficient_data="Yes"),IF('Publication Bias Analysis'!L$38="Left",'Publication Bias Analysis'!E:E-DN$10,DN$10-'Publication Bias Analysis'!E:E),"")</f>
        <v/>
      </c>
      <c r="DJ52" s="6" t="str">
        <f t="shared" ref="DJ52:DJ115" si="166">IF(DI52&lt;&gt;"",ABS(DI52),"")</f>
        <v/>
      </c>
      <c r="DK52" s="54" t="str">
        <f t="shared" si="136"/>
        <v/>
      </c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W52" s="33"/>
      <c r="DX52" s="33"/>
      <c r="DY52" s="33"/>
      <c r="DZ52" s="33"/>
      <c r="EA52" s="33"/>
      <c r="EB52" s="157"/>
      <c r="EC52" s="6" t="str">
        <f>IF(AND(Include_study?="Yes",Sufficient_data="Yes"),Calculations!CO:CO-AVERAGE(Calculations!CO:CO),"")</f>
        <v/>
      </c>
      <c r="ED52" s="54" t="str">
        <f>IF(AND(Include_study?="Yes",Sufficient_data="Yes"),Calculations!CP52-('Publication Bias Analysis'!P$3+Calculations!CO52*'Publication Bias Analysis'!P$4),"")</f>
        <v/>
      </c>
      <c r="EE52" s="33"/>
      <c r="EF52" s="157"/>
      <c r="EG52" s="6" t="str">
        <f t="shared" si="137"/>
        <v/>
      </c>
      <c r="EH52" s="6" t="str">
        <f t="shared" si="138"/>
        <v/>
      </c>
      <c r="EI52" s="10" t="str">
        <f t="shared" si="139"/>
        <v/>
      </c>
      <c r="EJ52" s="10" t="str">
        <f t="shared" si="140"/>
        <v/>
      </c>
      <c r="EK52" s="10" t="str">
        <f>IF(AND(Include_study?="Yes",Sufficient_data="Yes"),COUNTIFS(EI$2:EI51,"&lt;"&amp;EI52,EJ$2:EJ51,"&lt;"&amp;EJ52)+COUNTIFS(EI$2:EI51,"&gt;"&amp;EI52,EJ$2:EJ51,"&gt;"&amp;EJ52)+COUNTIFS(EI53:EI$201,"&lt;"&amp;EI52,EJ53:EJ$201,"&lt;"&amp;EJ52)+COUNTIFS(EI53:EI$201,"&gt;"&amp;EI52,EJ53:EJ$201,"&gt;"&amp;EJ52),"")</f>
        <v/>
      </c>
      <c r="EL52" s="70" t="str">
        <f>IF(AND(Include_study?="Yes",Sufficient_data="Yes"),COUNTIFS(EI$2:EI51,"&lt;"&amp;EI52,EJ$2:EJ51,"&gt;"&amp;EJ52)+COUNTIFS(EI$2:EI51,"&gt;"&amp;EI52,EJ$2:EJ51,"&lt;"&amp;EJ52)+COUNTIFS(EI53:EI$201,"&lt;"&amp;EI52,EJ53:EJ$201,"&gt;"&amp;EJ52)+COUNTIFS(EI53:EI$201,"&gt;"&amp;EI52,EJ53:EJ$201,"&lt;"&amp;EJ52),"")</f>
        <v/>
      </c>
      <c r="EN52" s="157"/>
      <c r="EO52" s="33"/>
      <c r="EP52" s="33"/>
      <c r="EQ52" s="33"/>
      <c r="ER52" s="33"/>
      <c r="ES52" s="157"/>
      <c r="ET52" s="6" t="e">
        <f t="shared" si="141"/>
        <v>#N/A</v>
      </c>
      <c r="EU52" s="54" t="e">
        <f t="shared" si="142"/>
        <v>#N/A</v>
      </c>
      <c r="EV52" s="33"/>
      <c r="EW52" s="33"/>
      <c r="EX52" s="33"/>
      <c r="EY52" s="33"/>
      <c r="EZ52" s="33"/>
      <c r="FA52" s="157"/>
      <c r="FB52" s="10" t="str">
        <f>IF('Publication Bias Analysis'!AS:AS&lt;&gt;"",RANK('Publication Bias Analysis'!AS:AS,'Publication Bias Analysis'!AS:AS,1)+COUNTIF('Publication Bias Analysis'!AS$2:AS51,'Publication Bias Analysis'!AS52),"")</f>
        <v/>
      </c>
      <c r="FC52" s="6" t="str">
        <f t="shared" ref="FC52:FC115" si="167">IF(FB:FB&lt;&gt;"",(FB:FB-1/3)/(k_+1/3),"")</f>
        <v/>
      </c>
      <c r="FD52" s="43" t="e">
        <f>IF(AND(Include_study?="Yes",Sufficient_data="Yes"),'Publication Bias Analysis'!AR52,NA())</f>
        <v>#N/A</v>
      </c>
      <c r="FE52" s="43" t="e">
        <f>IF(AND(Include_study?="Yes",Sufficient_data="Yes"),'Publication Bias Analysis'!AS52,NA())</f>
        <v>#N/A</v>
      </c>
      <c r="FF52" s="6" t="str">
        <f>IF(AND(Include_study?="Yes",Sufficient_data="Yes"),Calculations!FD52-AVERAGE('Publication Bias Analysis'!AR:AR),"")</f>
        <v/>
      </c>
      <c r="FG52" s="54" t="str">
        <f>IF(AND(Include_study?="Yes",Sufficient_data="Yes"),FE:FE-('Publication Bias Analysis'!AV$30+'Publication Bias Analysis'!AV$31*FD:FD),"")</f>
        <v/>
      </c>
      <c r="FM52" s="157"/>
      <c r="FN52" s="6" t="str">
        <f t="shared" si="70"/>
        <v/>
      </c>
      <c r="FO52" s="6" t="str">
        <f t="shared" ref="FO52:FO115" si="168">IF(FN52&lt;&gt;"",1-NORMSDIST(ABS(FN52)),"")</f>
        <v/>
      </c>
      <c r="FP52" s="54" t="str">
        <f t="shared" si="75"/>
        <v/>
      </c>
      <c r="FQ52" s="33"/>
    </row>
    <row r="53" spans="1:173" x14ac:dyDescent="0.2">
      <c r="A53" s="163"/>
      <c r="B53" s="10" t="str">
        <f>IF(AND(Sufficient_data="Yes",Include_study?="Yes"),IF(AND(Sort_By=$E$1,Order="Ascending"),IF(Input!Study_name="",COUNTIFS(Input!Study_name,"&lt;&gt;"&amp;"",Include_study?,"Yes",Sufficient_data,"Yes")+1,IF(COUNT(E53)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3" s="10" t="str">
        <f>IF(B53&lt;&gt;"",IF(B53=0,COUNTIF(B$2:B52,0)+1,COUNTIF(B$2:B52,B53)+COUNTIF(B:B,"&lt;"&amp;B53)+1),"")</f>
        <v/>
      </c>
      <c r="D53" s="10" t="str">
        <f t="shared" si="81"/>
        <v/>
      </c>
      <c r="E53" s="6" t="str">
        <f>IF(AND(Sufficient_data="Yes",Include_study?="Yes",Input!Study_name&lt;&gt;""),Input!Study_name,"")</f>
        <v/>
      </c>
      <c r="F53" s="6" t="str">
        <f>IF(AND(Sufficient_data="Yes",Include_study?="Yes"),Input!Effect_size,"")</f>
        <v/>
      </c>
      <c r="G53" s="10" t="str">
        <f>IF(AND(Sufficient_data="Yes",Include_study?="Yes",Input!Number_of_observations&lt;&gt;""),Input!Number_of_observations,"")</f>
        <v/>
      </c>
      <c r="H53" s="6" t="str">
        <f>IF(AND(Sufficient_data="Yes",Include_study?="Yes"),Input!Standard_error,"")</f>
        <v/>
      </c>
      <c r="I53" s="6" t="str">
        <f t="shared" si="82"/>
        <v/>
      </c>
      <c r="J53" s="6" t="str">
        <f t="shared" si="83"/>
        <v/>
      </c>
      <c r="K53" s="6" t="str">
        <f t="shared" si="84"/>
        <v/>
      </c>
      <c r="L53" s="6" t="str">
        <f t="shared" si="85"/>
        <v/>
      </c>
      <c r="M53" s="120" t="str">
        <f t="shared" si="86"/>
        <v/>
      </c>
      <c r="N53" s="54" t="str">
        <f t="shared" si="87"/>
        <v/>
      </c>
      <c r="O53" s="109"/>
      <c r="P53" s="75" t="e">
        <f t="shared" si="88"/>
        <v>#N/A</v>
      </c>
      <c r="Q53" s="6" t="e">
        <f>IF(AND(Sufficient_data="Yes",Include_study?="Yes",Input!Number_of_observations&lt;&gt;""),Effect_size-CI_Lower_limit,NA())</f>
        <v>#N/A</v>
      </c>
      <c r="R53" s="54" t="e">
        <f>IF(AND(Sufficient_data="Yes",Include_study?="Yes",Input!Number_of_observations&lt;&gt;""),CI_Upper_limit-Effect_size,NA())</f>
        <v>#N/A</v>
      </c>
      <c r="S53" s="33"/>
      <c r="T53" s="33"/>
      <c r="U53" s="33"/>
      <c r="V53" s="33"/>
      <c r="W53" s="163"/>
      <c r="X53" s="16" t="str">
        <f t="shared" si="144"/>
        <v/>
      </c>
      <c r="Y53" s="6" t="str">
        <f t="shared" si="90"/>
        <v/>
      </c>
      <c r="Z53" s="6" t="str">
        <f t="shared" si="91"/>
        <v/>
      </c>
      <c r="AA53" s="6" t="str">
        <f>IF(AND(Sufficient_data="Yes",Include_study?="Yes",Subgroup&lt;&gt;""),Input!Effect_size,"")</f>
        <v/>
      </c>
      <c r="AB53" s="6" t="str">
        <f t="shared" si="92"/>
        <v/>
      </c>
      <c r="AC53" s="6" t="str">
        <f t="shared" si="93"/>
        <v/>
      </c>
      <c r="AD53" s="6" t="str">
        <f t="shared" si="94"/>
        <v/>
      </c>
      <c r="AE53" s="6" t="str">
        <f t="shared" si="95"/>
        <v/>
      </c>
      <c r="AF53" s="6" t="str">
        <f t="shared" si="96"/>
        <v/>
      </c>
      <c r="AG53" s="125" t="str">
        <f t="shared" si="16"/>
        <v/>
      </c>
      <c r="AH53" s="128" t="str">
        <f t="shared" si="97"/>
        <v/>
      </c>
      <c r="AI53" s="33"/>
      <c r="AJ53" s="75" t="e">
        <f t="shared" si="145"/>
        <v>#N/A</v>
      </c>
      <c r="AK53" s="37" t="e">
        <f t="shared" si="99"/>
        <v>#N/A</v>
      </c>
      <c r="AL53" s="54" t="e">
        <f t="shared" si="100"/>
        <v>#N/A</v>
      </c>
      <c r="AM53" s="33"/>
      <c r="AN53" s="77" t="str">
        <f t="shared" si="146"/>
        <v/>
      </c>
      <c r="AO53" s="6" t="str">
        <f>IF(AND(Sufficient_data="Yes",Include_study?="Yes",Subgroup&lt;&gt;""),IF(COUNTIFS(Input!G$2:G52,"="&amp;"Yes",Input!C$2:C52,"="&amp;"Yes",Input!H$2:H52,"="&amp;Subgroup)&gt;0,"",Subgroup),"")</f>
        <v/>
      </c>
      <c r="AP53" s="16" t="str">
        <f t="shared" si="147"/>
        <v/>
      </c>
      <c r="AQ53" s="10" t="str">
        <f t="shared" si="148"/>
        <v/>
      </c>
      <c r="AR53" s="6" t="str">
        <f t="shared" si="149"/>
        <v/>
      </c>
      <c r="AS53" s="24" t="str">
        <f t="shared" si="150"/>
        <v/>
      </c>
      <c r="AT53" s="12" t="str">
        <f t="shared" si="151"/>
        <v/>
      </c>
      <c r="AU53" s="6" t="str">
        <f t="shared" si="152"/>
        <v/>
      </c>
      <c r="AV53" s="43" t="str">
        <f t="shared" si="108"/>
        <v/>
      </c>
      <c r="AW53" s="6" t="str">
        <f t="shared" si="153"/>
        <v/>
      </c>
      <c r="AX53" s="6" t="str">
        <f t="shared" si="154"/>
        <v/>
      </c>
      <c r="AY53" s="43" t="str">
        <f t="shared" si="111"/>
        <v/>
      </c>
      <c r="AZ53" s="16" t="str">
        <f t="shared" si="155"/>
        <v/>
      </c>
      <c r="BA53" s="131" t="str">
        <f t="shared" si="113"/>
        <v/>
      </c>
      <c r="BB53" s="131" t="str">
        <f t="shared" si="114"/>
        <v/>
      </c>
      <c r="BC53" s="6" t="str">
        <f t="shared" si="156"/>
        <v/>
      </c>
      <c r="BD53" s="6" t="str">
        <f t="shared" si="157"/>
        <v/>
      </c>
      <c r="BE53" s="131" t="str">
        <f t="shared" si="117"/>
        <v/>
      </c>
      <c r="BF53" s="131" t="str">
        <f t="shared" si="118"/>
        <v/>
      </c>
      <c r="BG53" s="6" t="str">
        <f t="shared" si="158"/>
        <v/>
      </c>
      <c r="BH53" s="6" t="str">
        <f t="shared" si="159"/>
        <v/>
      </c>
      <c r="BI53" s="6" t="str">
        <f t="shared" si="160"/>
        <v/>
      </c>
      <c r="BJ53" s="6" t="e">
        <f t="shared" si="161"/>
        <v>#N/A</v>
      </c>
      <c r="BK53" s="12" t="str">
        <f t="shared" si="76"/>
        <v/>
      </c>
      <c r="BL53" s="6" t="str">
        <f t="shared" si="162"/>
        <v/>
      </c>
      <c r="BM53" s="6" t="str">
        <f t="shared" si="124"/>
        <v/>
      </c>
      <c r="BN53" s="37" t="str">
        <f t="shared" si="163"/>
        <v/>
      </c>
      <c r="BO53" s="54" t="str">
        <f t="shared" si="72"/>
        <v/>
      </c>
      <c r="BP53" s="33"/>
      <c r="BQ53" s="33"/>
      <c r="BR53" s="33"/>
      <c r="BS53" s="33"/>
      <c r="BT53" s="164"/>
      <c r="BU53" s="6" t="e">
        <f t="shared" si="45"/>
        <v>#N/A</v>
      </c>
      <c r="BV53" s="6" t="e">
        <f t="shared" si="46"/>
        <v>#N/A</v>
      </c>
      <c r="BW53" s="6" t="str">
        <f t="shared" si="126"/>
        <v/>
      </c>
      <c r="BX53" s="6" t="str">
        <f>IF(AND(Sufficient_data="Yes",Include_study?="Yes",Moderator&lt;&gt;""),'Moderator Analysis'!F:F-CG$3,"")</f>
        <v/>
      </c>
      <c r="BY53" s="54" t="str">
        <f>IF(AND(Sufficient_data="Yes",Include_study?="Yes",Moderator&lt;&gt;""),Weightf*(Effect_size-CG$5-CG$4*'Moderator Analysis'!F:F)^2,"")</f>
        <v/>
      </c>
      <c r="BZ53" s="33"/>
      <c r="CA53" s="75" t="str">
        <f>IF(AND(Sufficient_data="Yes",Include_study?="Yes",Moderator&lt;&gt;""),1/('Publication Bias Analysis'!F53^2+CG$7),"")</f>
        <v/>
      </c>
      <c r="CB53" s="6" t="str">
        <f>IF(AND(Sufficient_data="Yes",Include_study?="Yes",CA53&lt;&gt;""),Effect_size-'Moderator Analysis'!J$37,"")</f>
        <v/>
      </c>
      <c r="CC53" s="6" t="str">
        <f t="shared" si="127"/>
        <v/>
      </c>
      <c r="CD53" s="54" t="str">
        <f>IF(AND(Sufficient_data="Yes",Include_study?="Yes",CA53&lt;&gt;""),CA:CA*(Effect_size-'Moderator Analysis'!J$29-'Moderator Analysis'!J$30*Moderator)^2,"")</f>
        <v/>
      </c>
      <c r="CI53" s="164"/>
      <c r="CJ53" s="166"/>
      <c r="CK53" s="6" t="str">
        <f t="shared" si="128"/>
        <v/>
      </c>
      <c r="CL53" s="37" t="str">
        <f t="shared" si="129"/>
        <v/>
      </c>
      <c r="CM53" s="37" t="str">
        <f>IF(AND(Include_study?="Yes",Sufficient_data="Yes"),1/(Standard_error^2+IF(Additional_model="Fixed effect",0,'Publication Bias Analysis'!L$32)),"")</f>
        <v/>
      </c>
      <c r="CN53" s="37" t="str">
        <f>IF(AND(Include_study?="Yes",Sufficient_data="Yes"),'Publication Bias Analysis'!E:E-'Publication Bias Analysis'!I$29,"")</f>
        <v/>
      </c>
      <c r="CO53" s="37" t="str">
        <f t="shared" si="130"/>
        <v/>
      </c>
      <c r="CP53" s="37" t="str">
        <f t="shared" si="131"/>
        <v/>
      </c>
      <c r="CQ53" s="104" t="str">
        <f t="shared" si="132"/>
        <v/>
      </c>
      <c r="CR53" s="104" t="str">
        <f>IF(AND(Include_study?="Yes",Sufficient_data="Yes"),CQ:CQ+IF(DC:DC&lt;0,-1,1)*COUNTIF(CQ$2:CQ52,CQ:CQ),"")</f>
        <v/>
      </c>
      <c r="CS53" s="104" t="str">
        <f>IF(AND(Include_study?="Yes",Sufficient_data="Yes"),RANK(DG:DG,DG:DG,1)*IF(DF:DF&lt;0,-1,1)+IF(DF:DF&lt;0,-1,1)*COUNTIF(CQ$2:CQ52,CQ:CQ),"")</f>
        <v/>
      </c>
      <c r="CT53" s="104" t="str">
        <f>IF(AND(Include_study?="Yes",Sufficient_data="Yes"),RANK(DJ:DJ,DJ:DJ,1)*IF(DI:DI&lt;0,-1,1)+IF(DI:DI&lt;0,-1,1)*COUNTIF(CQ$2:CQ52,CQ:CQ),"")</f>
        <v/>
      </c>
      <c r="CU53" s="6" t="e">
        <f>IF(AND(Include_study?="Yes",Sufficient_data="Yes"),'Publication Bias Analysis'!E:E,NA())</f>
        <v>#N/A</v>
      </c>
      <c r="CV53" s="54" t="e">
        <f>IF(AND(Include_study?="Yes",Sufficient_data="Yes"),'Publication Bias Analysis'!F:F,NA())</f>
        <v>#N/A</v>
      </c>
      <c r="CW53" s="33"/>
      <c r="CX53" s="33"/>
      <c r="CY53" s="33"/>
      <c r="CZ53" s="33"/>
      <c r="DA53" s="33"/>
      <c r="DB53" s="157"/>
      <c r="DC5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3" s="6" t="str">
        <f t="shared" si="164"/>
        <v/>
      </c>
      <c r="DE53" s="54" t="str">
        <f>IF(AND(Include_study?="Yes",Sufficient_data="Yes"),1/('Publication Bias Analysis'!F:F^2+IF(Additional_model="Fixed effect",0,$DN$6)),"")</f>
        <v/>
      </c>
      <c r="DF53" s="6" t="str">
        <f>IF(AND(Include_study?="Yes",Sufficient_data="Yes"),IF('Publication Bias Analysis'!L$38="Left",'Publication Bias Analysis'!E:E-DN$3,DN$3-'Publication Bias Analysis'!E:E),"")</f>
        <v/>
      </c>
      <c r="DG53" s="6" t="str">
        <f t="shared" si="165"/>
        <v/>
      </c>
      <c r="DH53" s="54" t="str">
        <f>IF(AND(DF53&lt;&gt;"",CR53&lt;=MAX(CR:CR)-DN$7),1/('Publication Bias Analysis'!F:F^2+IF(Additional_model="Fixed effect",0,$DN$13)),"")</f>
        <v/>
      </c>
      <c r="DI53" s="6" t="str">
        <f>IF(AND(Include_study?="Yes",Sufficient_data="Yes"),IF('Publication Bias Analysis'!L$38="Left",'Publication Bias Analysis'!E:E-DN$10,DN$10-'Publication Bias Analysis'!E:E),"")</f>
        <v/>
      </c>
      <c r="DJ53" s="6" t="str">
        <f t="shared" si="166"/>
        <v/>
      </c>
      <c r="DK53" s="54" t="str">
        <f t="shared" si="136"/>
        <v/>
      </c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W53" s="33"/>
      <c r="DX53" s="33"/>
      <c r="DY53" s="33"/>
      <c r="DZ53" s="33"/>
      <c r="EA53" s="33"/>
      <c r="EB53" s="157"/>
      <c r="EC53" s="6" t="str">
        <f>IF(AND(Include_study?="Yes",Sufficient_data="Yes"),Calculations!CO:CO-AVERAGE(Calculations!CO:CO),"")</f>
        <v/>
      </c>
      <c r="ED53" s="54" t="str">
        <f>IF(AND(Include_study?="Yes",Sufficient_data="Yes"),Calculations!CP53-('Publication Bias Analysis'!P$3+Calculations!CO53*'Publication Bias Analysis'!P$4),"")</f>
        <v/>
      </c>
      <c r="EE53" s="33"/>
      <c r="EF53" s="157"/>
      <c r="EG53" s="6" t="str">
        <f t="shared" si="137"/>
        <v/>
      </c>
      <c r="EH53" s="6" t="str">
        <f t="shared" si="138"/>
        <v/>
      </c>
      <c r="EI53" s="10" t="str">
        <f t="shared" si="139"/>
        <v/>
      </c>
      <c r="EJ53" s="10" t="str">
        <f t="shared" si="140"/>
        <v/>
      </c>
      <c r="EK53" s="10" t="str">
        <f>IF(AND(Include_study?="Yes",Sufficient_data="Yes"),COUNTIFS(EI$2:EI52,"&lt;"&amp;EI53,EJ$2:EJ52,"&lt;"&amp;EJ53)+COUNTIFS(EI$2:EI52,"&gt;"&amp;EI53,EJ$2:EJ52,"&gt;"&amp;EJ53)+COUNTIFS(EI54:EI$201,"&lt;"&amp;EI53,EJ54:EJ$201,"&lt;"&amp;EJ53)+COUNTIFS(EI54:EI$201,"&gt;"&amp;EI53,EJ54:EJ$201,"&gt;"&amp;EJ53),"")</f>
        <v/>
      </c>
      <c r="EL53" s="70" t="str">
        <f>IF(AND(Include_study?="Yes",Sufficient_data="Yes"),COUNTIFS(EI$2:EI52,"&lt;"&amp;EI53,EJ$2:EJ52,"&gt;"&amp;EJ53)+COUNTIFS(EI$2:EI52,"&gt;"&amp;EI53,EJ$2:EJ52,"&lt;"&amp;EJ53)+COUNTIFS(EI54:EI$201,"&lt;"&amp;EI53,EJ54:EJ$201,"&gt;"&amp;EJ53)+COUNTIFS(EI54:EI$201,"&gt;"&amp;EI53,EJ54:EJ$201,"&lt;"&amp;EJ53),"")</f>
        <v/>
      </c>
      <c r="EN53" s="157"/>
      <c r="EO53" s="33"/>
      <c r="EP53" s="33"/>
      <c r="EQ53" s="33"/>
      <c r="ER53" s="33"/>
      <c r="ES53" s="157"/>
      <c r="ET53" s="6" t="e">
        <f t="shared" si="141"/>
        <v>#N/A</v>
      </c>
      <c r="EU53" s="54" t="e">
        <f t="shared" si="142"/>
        <v>#N/A</v>
      </c>
      <c r="EV53" s="33"/>
      <c r="EW53" s="33"/>
      <c r="EX53" s="33"/>
      <c r="EY53" s="33"/>
      <c r="EZ53" s="33"/>
      <c r="FA53" s="157"/>
      <c r="FB53" s="10" t="str">
        <f>IF('Publication Bias Analysis'!AS:AS&lt;&gt;"",RANK('Publication Bias Analysis'!AS:AS,'Publication Bias Analysis'!AS:AS,1)+COUNTIF('Publication Bias Analysis'!AS$2:AS52,'Publication Bias Analysis'!AS53),"")</f>
        <v/>
      </c>
      <c r="FC53" s="6" t="str">
        <f t="shared" si="167"/>
        <v/>
      </c>
      <c r="FD53" s="43" t="e">
        <f>IF(AND(Include_study?="Yes",Sufficient_data="Yes"),'Publication Bias Analysis'!AR53,NA())</f>
        <v>#N/A</v>
      </c>
      <c r="FE53" s="43" t="e">
        <f>IF(AND(Include_study?="Yes",Sufficient_data="Yes"),'Publication Bias Analysis'!AS53,NA())</f>
        <v>#N/A</v>
      </c>
      <c r="FF53" s="6" t="str">
        <f>IF(AND(Include_study?="Yes",Sufficient_data="Yes"),Calculations!FD53-AVERAGE('Publication Bias Analysis'!AR:AR),"")</f>
        <v/>
      </c>
      <c r="FG53" s="54" t="str">
        <f>IF(AND(Include_study?="Yes",Sufficient_data="Yes"),FE:FE-('Publication Bias Analysis'!AV$30+'Publication Bias Analysis'!AV$31*FD:FD),"")</f>
        <v/>
      </c>
      <c r="FM53" s="157"/>
      <c r="FN53" s="6" t="str">
        <f t="shared" si="70"/>
        <v/>
      </c>
      <c r="FO53" s="6" t="str">
        <f t="shared" si="168"/>
        <v/>
      </c>
      <c r="FP53" s="54" t="str">
        <f t="shared" si="75"/>
        <v/>
      </c>
      <c r="FQ53" s="33"/>
    </row>
    <row r="54" spans="1:173" x14ac:dyDescent="0.2">
      <c r="A54" s="163"/>
      <c r="B54" s="10" t="str">
        <f>IF(AND(Sufficient_data="Yes",Include_study?="Yes"),IF(AND(Sort_By=$E$1,Order="Ascending"),IF(Input!Study_name="",COUNTIFS(Input!Study_name,"&lt;&gt;"&amp;"",Include_study?,"Yes",Sufficient_data,"Yes")+1,IF(COUNT(E54)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4" s="10" t="str">
        <f>IF(B54&lt;&gt;"",IF(B54=0,COUNTIF(B$2:B53,0)+1,COUNTIF(B$2:B53,B54)+COUNTIF(B:B,"&lt;"&amp;B54)+1),"")</f>
        <v/>
      </c>
      <c r="D54" s="10" t="str">
        <f t="shared" si="81"/>
        <v/>
      </c>
      <c r="E54" s="6" t="str">
        <f>IF(AND(Sufficient_data="Yes",Include_study?="Yes",Input!Study_name&lt;&gt;""),Input!Study_name,"")</f>
        <v/>
      </c>
      <c r="F54" s="6" t="str">
        <f>IF(AND(Sufficient_data="Yes",Include_study?="Yes"),Input!Effect_size,"")</f>
        <v/>
      </c>
      <c r="G54" s="10" t="str">
        <f>IF(AND(Sufficient_data="Yes",Include_study?="Yes",Input!Number_of_observations&lt;&gt;""),Input!Number_of_observations,"")</f>
        <v/>
      </c>
      <c r="H54" s="6" t="str">
        <f>IF(AND(Sufficient_data="Yes",Include_study?="Yes"),Input!Standard_error,"")</f>
        <v/>
      </c>
      <c r="I54" s="6" t="str">
        <f t="shared" si="82"/>
        <v/>
      </c>
      <c r="J54" s="6" t="str">
        <f t="shared" si="83"/>
        <v/>
      </c>
      <c r="K54" s="6" t="str">
        <f t="shared" si="84"/>
        <v/>
      </c>
      <c r="L54" s="6" t="str">
        <f t="shared" si="85"/>
        <v/>
      </c>
      <c r="M54" s="120" t="str">
        <f t="shared" si="86"/>
        <v/>
      </c>
      <c r="N54" s="54" t="str">
        <f t="shared" si="87"/>
        <v/>
      </c>
      <c r="O54" s="109"/>
      <c r="P54" s="75" t="e">
        <f t="shared" si="88"/>
        <v>#N/A</v>
      </c>
      <c r="Q54" s="6" t="e">
        <f>IF(AND(Sufficient_data="Yes",Include_study?="Yes",Input!Number_of_observations&lt;&gt;""),Effect_size-CI_Lower_limit,NA())</f>
        <v>#N/A</v>
      </c>
      <c r="R54" s="54" t="e">
        <f>IF(AND(Sufficient_data="Yes",Include_study?="Yes",Input!Number_of_observations&lt;&gt;""),CI_Upper_limit-Effect_size,NA())</f>
        <v>#N/A</v>
      </c>
      <c r="S54" s="33"/>
      <c r="T54" s="33"/>
      <c r="U54" s="33"/>
      <c r="V54" s="33"/>
      <c r="W54" s="163"/>
      <c r="X54" s="16" t="str">
        <f t="shared" si="144"/>
        <v/>
      </c>
      <c r="Y54" s="6" t="str">
        <f t="shared" si="90"/>
        <v/>
      </c>
      <c r="Z54" s="6" t="str">
        <f t="shared" si="91"/>
        <v/>
      </c>
      <c r="AA54" s="6" t="str">
        <f>IF(AND(Sufficient_data="Yes",Include_study?="Yes",Subgroup&lt;&gt;""),Input!Effect_size,"")</f>
        <v/>
      </c>
      <c r="AB54" s="6" t="str">
        <f t="shared" si="92"/>
        <v/>
      </c>
      <c r="AC54" s="6" t="str">
        <f t="shared" si="93"/>
        <v/>
      </c>
      <c r="AD54" s="6" t="str">
        <f t="shared" si="94"/>
        <v/>
      </c>
      <c r="AE54" s="6" t="str">
        <f t="shared" si="95"/>
        <v/>
      </c>
      <c r="AF54" s="6" t="str">
        <f t="shared" si="96"/>
        <v/>
      </c>
      <c r="AG54" s="125" t="str">
        <f t="shared" si="16"/>
        <v/>
      </c>
      <c r="AH54" s="128" t="str">
        <f t="shared" si="97"/>
        <v/>
      </c>
      <c r="AI54" s="33"/>
      <c r="AJ54" s="75" t="e">
        <f t="shared" si="145"/>
        <v>#N/A</v>
      </c>
      <c r="AK54" s="37" t="e">
        <f t="shared" si="99"/>
        <v>#N/A</v>
      </c>
      <c r="AL54" s="54" t="e">
        <f t="shared" si="100"/>
        <v>#N/A</v>
      </c>
      <c r="AM54" s="33"/>
      <c r="AN54" s="77" t="str">
        <f t="shared" si="146"/>
        <v/>
      </c>
      <c r="AO54" s="6" t="str">
        <f>IF(AND(Sufficient_data="Yes",Include_study?="Yes",Subgroup&lt;&gt;""),IF(COUNTIFS(Input!G$2:G53,"="&amp;"Yes",Input!C$2:C53,"="&amp;"Yes",Input!H$2:H53,"="&amp;Subgroup)&gt;0,"",Subgroup),"")</f>
        <v/>
      </c>
      <c r="AP54" s="16" t="str">
        <f t="shared" si="147"/>
        <v/>
      </c>
      <c r="AQ54" s="10" t="str">
        <f t="shared" si="148"/>
        <v/>
      </c>
      <c r="AR54" s="6" t="str">
        <f t="shared" si="149"/>
        <v/>
      </c>
      <c r="AS54" s="24" t="str">
        <f t="shared" si="150"/>
        <v/>
      </c>
      <c r="AT54" s="12" t="str">
        <f t="shared" si="151"/>
        <v/>
      </c>
      <c r="AU54" s="6" t="str">
        <f t="shared" si="152"/>
        <v/>
      </c>
      <c r="AV54" s="43" t="str">
        <f t="shared" si="108"/>
        <v/>
      </c>
      <c r="AW54" s="6" t="str">
        <f t="shared" si="153"/>
        <v/>
      </c>
      <c r="AX54" s="6" t="str">
        <f t="shared" si="154"/>
        <v/>
      </c>
      <c r="AY54" s="43" t="str">
        <f t="shared" si="111"/>
        <v/>
      </c>
      <c r="AZ54" s="16" t="str">
        <f t="shared" si="155"/>
        <v/>
      </c>
      <c r="BA54" s="131" t="str">
        <f t="shared" si="113"/>
        <v/>
      </c>
      <c r="BB54" s="131" t="str">
        <f t="shared" si="114"/>
        <v/>
      </c>
      <c r="BC54" s="6" t="str">
        <f t="shared" si="156"/>
        <v/>
      </c>
      <c r="BD54" s="6" t="str">
        <f t="shared" si="157"/>
        <v/>
      </c>
      <c r="BE54" s="131" t="str">
        <f t="shared" si="117"/>
        <v/>
      </c>
      <c r="BF54" s="131" t="str">
        <f t="shared" si="118"/>
        <v/>
      </c>
      <c r="BG54" s="6" t="str">
        <f t="shared" si="158"/>
        <v/>
      </c>
      <c r="BH54" s="6" t="str">
        <f t="shared" si="159"/>
        <v/>
      </c>
      <c r="BI54" s="6" t="str">
        <f t="shared" si="160"/>
        <v/>
      </c>
      <c r="BJ54" s="6" t="e">
        <f t="shared" si="161"/>
        <v>#N/A</v>
      </c>
      <c r="BK54" s="12" t="str">
        <f t="shared" si="76"/>
        <v/>
      </c>
      <c r="BL54" s="6" t="str">
        <f t="shared" si="162"/>
        <v/>
      </c>
      <c r="BM54" s="6" t="str">
        <f t="shared" si="124"/>
        <v/>
      </c>
      <c r="BN54" s="37" t="str">
        <f t="shared" si="163"/>
        <v/>
      </c>
      <c r="BO54" s="54" t="str">
        <f t="shared" si="72"/>
        <v/>
      </c>
      <c r="BP54" s="33"/>
      <c r="BQ54" s="33"/>
      <c r="BR54" s="33"/>
      <c r="BS54" s="33"/>
      <c r="BT54" s="164"/>
      <c r="BU54" s="6" t="e">
        <f t="shared" si="45"/>
        <v>#N/A</v>
      </c>
      <c r="BV54" s="6" t="e">
        <f t="shared" si="46"/>
        <v>#N/A</v>
      </c>
      <c r="BW54" s="6" t="str">
        <f t="shared" si="126"/>
        <v/>
      </c>
      <c r="BX54" s="6" t="str">
        <f>IF(AND(Sufficient_data="Yes",Include_study?="Yes",Moderator&lt;&gt;""),'Moderator Analysis'!F:F-CG$3,"")</f>
        <v/>
      </c>
      <c r="BY54" s="54" t="str">
        <f>IF(AND(Sufficient_data="Yes",Include_study?="Yes",Moderator&lt;&gt;""),Weightf*(Effect_size-CG$5-CG$4*'Moderator Analysis'!F:F)^2,"")</f>
        <v/>
      </c>
      <c r="BZ54" s="33"/>
      <c r="CA54" s="75" t="str">
        <f>IF(AND(Sufficient_data="Yes",Include_study?="Yes",Moderator&lt;&gt;""),1/('Publication Bias Analysis'!F54^2+CG$7),"")</f>
        <v/>
      </c>
      <c r="CB54" s="6" t="str">
        <f>IF(AND(Sufficient_data="Yes",Include_study?="Yes",CA54&lt;&gt;""),Effect_size-'Moderator Analysis'!J$37,"")</f>
        <v/>
      </c>
      <c r="CC54" s="6" t="str">
        <f t="shared" si="127"/>
        <v/>
      </c>
      <c r="CD54" s="54" t="str">
        <f>IF(AND(Sufficient_data="Yes",Include_study?="Yes",CA54&lt;&gt;""),CA:CA*(Effect_size-'Moderator Analysis'!J$29-'Moderator Analysis'!J$30*Moderator)^2,"")</f>
        <v/>
      </c>
      <c r="CI54" s="164"/>
      <c r="CJ54" s="166"/>
      <c r="CK54" s="6" t="str">
        <f t="shared" si="128"/>
        <v/>
      </c>
      <c r="CL54" s="37" t="str">
        <f t="shared" si="129"/>
        <v/>
      </c>
      <c r="CM54" s="37" t="str">
        <f>IF(AND(Include_study?="Yes",Sufficient_data="Yes"),1/(Standard_error^2+IF(Additional_model="Fixed effect",0,'Publication Bias Analysis'!L$32)),"")</f>
        <v/>
      </c>
      <c r="CN54" s="37" t="str">
        <f>IF(AND(Include_study?="Yes",Sufficient_data="Yes"),'Publication Bias Analysis'!E:E-'Publication Bias Analysis'!I$29,"")</f>
        <v/>
      </c>
      <c r="CO54" s="37" t="str">
        <f t="shared" si="130"/>
        <v/>
      </c>
      <c r="CP54" s="37" t="str">
        <f t="shared" si="131"/>
        <v/>
      </c>
      <c r="CQ54" s="104" t="str">
        <f t="shared" si="132"/>
        <v/>
      </c>
      <c r="CR54" s="104" t="str">
        <f>IF(AND(Include_study?="Yes",Sufficient_data="Yes"),CQ:CQ+IF(DC:DC&lt;0,-1,1)*COUNTIF(CQ$2:CQ53,CQ:CQ),"")</f>
        <v/>
      </c>
      <c r="CS54" s="104" t="str">
        <f>IF(AND(Include_study?="Yes",Sufficient_data="Yes"),RANK(DG:DG,DG:DG,1)*IF(DF:DF&lt;0,-1,1)+IF(DF:DF&lt;0,-1,1)*COUNTIF(CQ$2:CQ53,CQ:CQ),"")</f>
        <v/>
      </c>
      <c r="CT54" s="104" t="str">
        <f>IF(AND(Include_study?="Yes",Sufficient_data="Yes"),RANK(DJ:DJ,DJ:DJ,1)*IF(DI:DI&lt;0,-1,1)+IF(DI:DI&lt;0,-1,1)*COUNTIF(CQ$2:CQ53,CQ:CQ),"")</f>
        <v/>
      </c>
      <c r="CU54" s="6" t="e">
        <f>IF(AND(Include_study?="Yes",Sufficient_data="Yes"),'Publication Bias Analysis'!E:E,NA())</f>
        <v>#N/A</v>
      </c>
      <c r="CV54" s="54" t="e">
        <f>IF(AND(Include_study?="Yes",Sufficient_data="Yes"),'Publication Bias Analysis'!F:F,NA())</f>
        <v>#N/A</v>
      </c>
      <c r="CW54" s="33"/>
      <c r="CX54" s="33"/>
      <c r="CY54" s="33"/>
      <c r="CZ54" s="33"/>
      <c r="DA54" s="33"/>
      <c r="DB54" s="157"/>
      <c r="DC5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4" s="6" t="str">
        <f t="shared" si="164"/>
        <v/>
      </c>
      <c r="DE54" s="54" t="str">
        <f>IF(AND(Include_study?="Yes",Sufficient_data="Yes"),1/('Publication Bias Analysis'!F:F^2+IF(Additional_model="Fixed effect",0,$DN$6)),"")</f>
        <v/>
      </c>
      <c r="DF54" s="6" t="str">
        <f>IF(AND(Include_study?="Yes",Sufficient_data="Yes"),IF('Publication Bias Analysis'!L$38="Left",'Publication Bias Analysis'!E:E-DN$3,DN$3-'Publication Bias Analysis'!E:E),"")</f>
        <v/>
      </c>
      <c r="DG54" s="6" t="str">
        <f t="shared" si="165"/>
        <v/>
      </c>
      <c r="DH54" s="54" t="str">
        <f>IF(AND(DF54&lt;&gt;"",CR54&lt;=MAX(CR:CR)-DN$7),1/('Publication Bias Analysis'!F:F^2+IF(Additional_model="Fixed effect",0,$DN$13)),"")</f>
        <v/>
      </c>
      <c r="DI54" s="6" t="str">
        <f>IF(AND(Include_study?="Yes",Sufficient_data="Yes"),IF('Publication Bias Analysis'!L$38="Left",'Publication Bias Analysis'!E:E-DN$10,DN$10-'Publication Bias Analysis'!E:E),"")</f>
        <v/>
      </c>
      <c r="DJ54" s="6" t="str">
        <f t="shared" si="166"/>
        <v/>
      </c>
      <c r="DK54" s="54" t="str">
        <f t="shared" si="136"/>
        <v/>
      </c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W54" s="33"/>
      <c r="DX54" s="33"/>
      <c r="DY54" s="33"/>
      <c r="DZ54" s="33"/>
      <c r="EA54" s="33"/>
      <c r="EB54" s="157"/>
      <c r="EC54" s="6" t="str">
        <f>IF(AND(Include_study?="Yes",Sufficient_data="Yes"),Calculations!CO:CO-AVERAGE(Calculations!CO:CO),"")</f>
        <v/>
      </c>
      <c r="ED54" s="54" t="str">
        <f>IF(AND(Include_study?="Yes",Sufficient_data="Yes"),Calculations!CP54-('Publication Bias Analysis'!P$3+Calculations!CO54*'Publication Bias Analysis'!P$4),"")</f>
        <v/>
      </c>
      <c r="EE54" s="33"/>
      <c r="EF54" s="157"/>
      <c r="EG54" s="6" t="str">
        <f t="shared" si="137"/>
        <v/>
      </c>
      <c r="EH54" s="6" t="str">
        <f t="shared" si="138"/>
        <v/>
      </c>
      <c r="EI54" s="10" t="str">
        <f t="shared" si="139"/>
        <v/>
      </c>
      <c r="EJ54" s="10" t="str">
        <f t="shared" si="140"/>
        <v/>
      </c>
      <c r="EK54" s="10" t="str">
        <f>IF(AND(Include_study?="Yes",Sufficient_data="Yes"),COUNTIFS(EI$2:EI53,"&lt;"&amp;EI54,EJ$2:EJ53,"&lt;"&amp;EJ54)+COUNTIFS(EI$2:EI53,"&gt;"&amp;EI54,EJ$2:EJ53,"&gt;"&amp;EJ54)+COUNTIFS(EI55:EI$201,"&lt;"&amp;EI54,EJ55:EJ$201,"&lt;"&amp;EJ54)+COUNTIFS(EI55:EI$201,"&gt;"&amp;EI54,EJ55:EJ$201,"&gt;"&amp;EJ54),"")</f>
        <v/>
      </c>
      <c r="EL54" s="70" t="str">
        <f>IF(AND(Include_study?="Yes",Sufficient_data="Yes"),COUNTIFS(EI$2:EI53,"&lt;"&amp;EI54,EJ$2:EJ53,"&gt;"&amp;EJ54)+COUNTIFS(EI$2:EI53,"&gt;"&amp;EI54,EJ$2:EJ53,"&lt;"&amp;EJ54)+COUNTIFS(EI55:EI$201,"&lt;"&amp;EI54,EJ55:EJ$201,"&gt;"&amp;EJ54)+COUNTIFS(EI55:EI$201,"&gt;"&amp;EI54,EJ55:EJ$201,"&lt;"&amp;EJ54),"")</f>
        <v/>
      </c>
      <c r="EN54" s="157"/>
      <c r="EO54" s="33"/>
      <c r="EP54" s="33"/>
      <c r="EQ54" s="33"/>
      <c r="ER54" s="33"/>
      <c r="ES54" s="157"/>
      <c r="ET54" s="6" t="e">
        <f t="shared" si="141"/>
        <v>#N/A</v>
      </c>
      <c r="EU54" s="54" t="e">
        <f t="shared" si="142"/>
        <v>#N/A</v>
      </c>
      <c r="EV54" s="33"/>
      <c r="EW54" s="33"/>
      <c r="EX54" s="33"/>
      <c r="EY54" s="33"/>
      <c r="EZ54" s="33"/>
      <c r="FA54" s="157"/>
      <c r="FB54" s="10" t="str">
        <f>IF('Publication Bias Analysis'!AS:AS&lt;&gt;"",RANK('Publication Bias Analysis'!AS:AS,'Publication Bias Analysis'!AS:AS,1)+COUNTIF('Publication Bias Analysis'!AS$2:AS53,'Publication Bias Analysis'!AS54),"")</f>
        <v/>
      </c>
      <c r="FC54" s="6" t="str">
        <f t="shared" si="167"/>
        <v/>
      </c>
      <c r="FD54" s="43" t="e">
        <f>IF(AND(Include_study?="Yes",Sufficient_data="Yes"),'Publication Bias Analysis'!AR54,NA())</f>
        <v>#N/A</v>
      </c>
      <c r="FE54" s="43" t="e">
        <f>IF(AND(Include_study?="Yes",Sufficient_data="Yes"),'Publication Bias Analysis'!AS54,NA())</f>
        <v>#N/A</v>
      </c>
      <c r="FF54" s="6" t="str">
        <f>IF(AND(Include_study?="Yes",Sufficient_data="Yes"),Calculations!FD54-AVERAGE('Publication Bias Analysis'!AR:AR),"")</f>
        <v/>
      </c>
      <c r="FG54" s="54" t="str">
        <f>IF(AND(Include_study?="Yes",Sufficient_data="Yes"),FE:FE-('Publication Bias Analysis'!AV$30+'Publication Bias Analysis'!AV$31*FD:FD),"")</f>
        <v/>
      </c>
      <c r="FM54" s="157"/>
      <c r="FN54" s="6" t="str">
        <f t="shared" si="70"/>
        <v/>
      </c>
      <c r="FO54" s="6" t="str">
        <f t="shared" si="168"/>
        <v/>
      </c>
      <c r="FP54" s="54" t="str">
        <f t="shared" si="75"/>
        <v/>
      </c>
      <c r="FQ54" s="33"/>
    </row>
    <row r="55" spans="1:173" x14ac:dyDescent="0.2">
      <c r="A55" s="163"/>
      <c r="B55" s="10" t="str">
        <f>IF(AND(Sufficient_data="Yes",Include_study?="Yes"),IF(AND(Sort_By=$E$1,Order="Ascending"),IF(Input!Study_name="",COUNTIFS(Input!Study_name,"&lt;&gt;"&amp;"",Include_study?,"Yes",Sufficient_data,"Yes")+1,IF(COUNT(E55)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5" s="10" t="str">
        <f>IF(B55&lt;&gt;"",IF(B55=0,COUNTIF(B$2:B54,0)+1,COUNTIF(B$2:B54,B55)+COUNTIF(B:B,"&lt;"&amp;B55)+1),"")</f>
        <v/>
      </c>
      <c r="D55" s="10" t="str">
        <f t="shared" si="81"/>
        <v/>
      </c>
      <c r="E55" s="6" t="str">
        <f>IF(AND(Sufficient_data="Yes",Include_study?="Yes",Input!Study_name&lt;&gt;""),Input!Study_name,"")</f>
        <v/>
      </c>
      <c r="F55" s="6" t="str">
        <f>IF(AND(Sufficient_data="Yes",Include_study?="Yes"),Input!Effect_size,"")</f>
        <v/>
      </c>
      <c r="G55" s="10" t="str">
        <f>IF(AND(Sufficient_data="Yes",Include_study?="Yes",Input!Number_of_observations&lt;&gt;""),Input!Number_of_observations,"")</f>
        <v/>
      </c>
      <c r="H55" s="6" t="str">
        <f>IF(AND(Sufficient_data="Yes",Include_study?="Yes"),Input!Standard_error,"")</f>
        <v/>
      </c>
      <c r="I55" s="6" t="str">
        <f t="shared" si="82"/>
        <v/>
      </c>
      <c r="J55" s="6" t="str">
        <f t="shared" si="83"/>
        <v/>
      </c>
      <c r="K55" s="6" t="str">
        <f t="shared" si="84"/>
        <v/>
      </c>
      <c r="L55" s="6" t="str">
        <f t="shared" si="85"/>
        <v/>
      </c>
      <c r="M55" s="120" t="str">
        <f t="shared" si="86"/>
        <v/>
      </c>
      <c r="N55" s="54" t="str">
        <f t="shared" si="87"/>
        <v/>
      </c>
      <c r="O55" s="109"/>
      <c r="P55" s="75" t="e">
        <f t="shared" si="88"/>
        <v>#N/A</v>
      </c>
      <c r="Q55" s="6" t="e">
        <f>IF(AND(Sufficient_data="Yes",Include_study?="Yes",Input!Number_of_observations&lt;&gt;""),Effect_size-CI_Lower_limit,NA())</f>
        <v>#N/A</v>
      </c>
      <c r="R55" s="54" t="e">
        <f>IF(AND(Sufficient_data="Yes",Include_study?="Yes",Input!Number_of_observations&lt;&gt;""),CI_Upper_limit-Effect_size,NA())</f>
        <v>#N/A</v>
      </c>
      <c r="S55" s="33"/>
      <c r="T55" s="33"/>
      <c r="U55" s="33"/>
      <c r="V55" s="33"/>
      <c r="W55" s="163"/>
      <c r="X55" s="16" t="str">
        <f t="shared" si="144"/>
        <v/>
      </c>
      <c r="Y55" s="6" t="str">
        <f t="shared" si="90"/>
        <v/>
      </c>
      <c r="Z55" s="6" t="str">
        <f t="shared" si="91"/>
        <v/>
      </c>
      <c r="AA55" s="6" t="str">
        <f>IF(AND(Sufficient_data="Yes",Include_study?="Yes",Subgroup&lt;&gt;""),Input!Effect_size,"")</f>
        <v/>
      </c>
      <c r="AB55" s="6" t="str">
        <f t="shared" si="92"/>
        <v/>
      </c>
      <c r="AC55" s="6" t="str">
        <f t="shared" si="93"/>
        <v/>
      </c>
      <c r="AD55" s="6" t="str">
        <f t="shared" si="94"/>
        <v/>
      </c>
      <c r="AE55" s="6" t="str">
        <f t="shared" si="95"/>
        <v/>
      </c>
      <c r="AF55" s="6" t="str">
        <f t="shared" si="96"/>
        <v/>
      </c>
      <c r="AG55" s="125" t="str">
        <f t="shared" si="16"/>
        <v/>
      </c>
      <c r="AH55" s="128" t="str">
        <f t="shared" si="97"/>
        <v/>
      </c>
      <c r="AI55" s="33"/>
      <c r="AJ55" s="75" t="e">
        <f t="shared" si="145"/>
        <v>#N/A</v>
      </c>
      <c r="AK55" s="37" t="e">
        <f t="shared" si="99"/>
        <v>#N/A</v>
      </c>
      <c r="AL55" s="54" t="e">
        <f t="shared" si="100"/>
        <v>#N/A</v>
      </c>
      <c r="AM55" s="33"/>
      <c r="AN55" s="77" t="str">
        <f t="shared" si="146"/>
        <v/>
      </c>
      <c r="AO55" s="6" t="str">
        <f>IF(AND(Sufficient_data="Yes",Include_study?="Yes",Subgroup&lt;&gt;""),IF(COUNTIFS(Input!G$2:G54,"="&amp;"Yes",Input!C$2:C54,"="&amp;"Yes",Input!H$2:H54,"="&amp;Subgroup)&gt;0,"",Subgroup),"")</f>
        <v/>
      </c>
      <c r="AP55" s="16" t="str">
        <f t="shared" si="147"/>
        <v/>
      </c>
      <c r="AQ55" s="10" t="str">
        <f t="shared" si="148"/>
        <v/>
      </c>
      <c r="AR55" s="6" t="str">
        <f t="shared" si="149"/>
        <v/>
      </c>
      <c r="AS55" s="24" t="str">
        <f t="shared" si="150"/>
        <v/>
      </c>
      <c r="AT55" s="12" t="str">
        <f t="shared" si="151"/>
        <v/>
      </c>
      <c r="AU55" s="6" t="str">
        <f t="shared" si="152"/>
        <v/>
      </c>
      <c r="AV55" s="43" t="str">
        <f t="shared" si="108"/>
        <v/>
      </c>
      <c r="AW55" s="6" t="str">
        <f t="shared" si="153"/>
        <v/>
      </c>
      <c r="AX55" s="6" t="str">
        <f t="shared" si="154"/>
        <v/>
      </c>
      <c r="AY55" s="43" t="str">
        <f t="shared" si="111"/>
        <v/>
      </c>
      <c r="AZ55" s="16" t="str">
        <f t="shared" si="155"/>
        <v/>
      </c>
      <c r="BA55" s="131" t="str">
        <f t="shared" si="113"/>
        <v/>
      </c>
      <c r="BB55" s="131" t="str">
        <f t="shared" si="114"/>
        <v/>
      </c>
      <c r="BC55" s="6" t="str">
        <f t="shared" si="156"/>
        <v/>
      </c>
      <c r="BD55" s="6" t="str">
        <f t="shared" si="157"/>
        <v/>
      </c>
      <c r="BE55" s="131" t="str">
        <f t="shared" si="117"/>
        <v/>
      </c>
      <c r="BF55" s="131" t="str">
        <f t="shared" si="118"/>
        <v/>
      </c>
      <c r="BG55" s="6" t="str">
        <f t="shared" si="158"/>
        <v/>
      </c>
      <c r="BH55" s="6" t="str">
        <f t="shared" si="159"/>
        <v/>
      </c>
      <c r="BI55" s="6" t="str">
        <f t="shared" si="160"/>
        <v/>
      </c>
      <c r="BJ55" s="6" t="e">
        <f t="shared" si="161"/>
        <v>#N/A</v>
      </c>
      <c r="BK55" s="12" t="str">
        <f t="shared" si="76"/>
        <v/>
      </c>
      <c r="BL55" s="6" t="str">
        <f t="shared" si="162"/>
        <v/>
      </c>
      <c r="BM55" s="6" t="str">
        <f t="shared" si="124"/>
        <v/>
      </c>
      <c r="BN55" s="37" t="str">
        <f t="shared" si="163"/>
        <v/>
      </c>
      <c r="BO55" s="54" t="str">
        <f t="shared" si="72"/>
        <v/>
      </c>
      <c r="BP55" s="33"/>
      <c r="BQ55" s="33"/>
      <c r="BR55" s="33"/>
      <c r="BS55" s="33"/>
      <c r="BT55" s="164"/>
      <c r="BU55" s="6" t="e">
        <f t="shared" si="45"/>
        <v>#N/A</v>
      </c>
      <c r="BV55" s="6" t="e">
        <f t="shared" si="46"/>
        <v>#N/A</v>
      </c>
      <c r="BW55" s="6" t="str">
        <f t="shared" si="126"/>
        <v/>
      </c>
      <c r="BX55" s="6" t="str">
        <f>IF(AND(Sufficient_data="Yes",Include_study?="Yes",Moderator&lt;&gt;""),'Moderator Analysis'!F:F-CG$3,"")</f>
        <v/>
      </c>
      <c r="BY55" s="54" t="str">
        <f>IF(AND(Sufficient_data="Yes",Include_study?="Yes",Moderator&lt;&gt;""),Weightf*(Effect_size-CG$5-CG$4*'Moderator Analysis'!F:F)^2,"")</f>
        <v/>
      </c>
      <c r="BZ55" s="33"/>
      <c r="CA55" s="75" t="str">
        <f>IF(AND(Sufficient_data="Yes",Include_study?="Yes",Moderator&lt;&gt;""),1/('Publication Bias Analysis'!F55^2+CG$7),"")</f>
        <v/>
      </c>
      <c r="CB55" s="6" t="str">
        <f>IF(AND(Sufficient_data="Yes",Include_study?="Yes",CA55&lt;&gt;""),Effect_size-'Moderator Analysis'!J$37,"")</f>
        <v/>
      </c>
      <c r="CC55" s="6" t="str">
        <f t="shared" si="127"/>
        <v/>
      </c>
      <c r="CD55" s="54" t="str">
        <f>IF(AND(Sufficient_data="Yes",Include_study?="Yes",CA55&lt;&gt;""),CA:CA*(Effect_size-'Moderator Analysis'!J$29-'Moderator Analysis'!J$30*Moderator)^2,"")</f>
        <v/>
      </c>
      <c r="CI55" s="164"/>
      <c r="CJ55" s="166"/>
      <c r="CK55" s="6" t="str">
        <f t="shared" si="128"/>
        <v/>
      </c>
      <c r="CL55" s="37" t="str">
        <f t="shared" si="129"/>
        <v/>
      </c>
      <c r="CM55" s="37" t="str">
        <f>IF(AND(Include_study?="Yes",Sufficient_data="Yes"),1/(Standard_error^2+IF(Additional_model="Fixed effect",0,'Publication Bias Analysis'!L$32)),"")</f>
        <v/>
      </c>
      <c r="CN55" s="37" t="str">
        <f>IF(AND(Include_study?="Yes",Sufficient_data="Yes"),'Publication Bias Analysis'!E:E-'Publication Bias Analysis'!I$29,"")</f>
        <v/>
      </c>
      <c r="CO55" s="37" t="str">
        <f t="shared" si="130"/>
        <v/>
      </c>
      <c r="CP55" s="37" t="str">
        <f t="shared" si="131"/>
        <v/>
      </c>
      <c r="CQ55" s="104" t="str">
        <f t="shared" si="132"/>
        <v/>
      </c>
      <c r="CR55" s="104" t="str">
        <f>IF(AND(Include_study?="Yes",Sufficient_data="Yes"),CQ:CQ+IF(DC:DC&lt;0,-1,1)*COUNTIF(CQ$2:CQ54,CQ:CQ),"")</f>
        <v/>
      </c>
      <c r="CS55" s="104" t="str">
        <f>IF(AND(Include_study?="Yes",Sufficient_data="Yes"),RANK(DG:DG,DG:DG,1)*IF(DF:DF&lt;0,-1,1)+IF(DF:DF&lt;0,-1,1)*COUNTIF(CQ$2:CQ54,CQ:CQ),"")</f>
        <v/>
      </c>
      <c r="CT55" s="104" t="str">
        <f>IF(AND(Include_study?="Yes",Sufficient_data="Yes"),RANK(DJ:DJ,DJ:DJ,1)*IF(DI:DI&lt;0,-1,1)+IF(DI:DI&lt;0,-1,1)*COUNTIF(CQ$2:CQ54,CQ:CQ),"")</f>
        <v/>
      </c>
      <c r="CU55" s="6" t="e">
        <f>IF(AND(Include_study?="Yes",Sufficient_data="Yes"),'Publication Bias Analysis'!E:E,NA())</f>
        <v>#N/A</v>
      </c>
      <c r="CV55" s="54" t="e">
        <f>IF(AND(Include_study?="Yes",Sufficient_data="Yes"),'Publication Bias Analysis'!F:F,NA())</f>
        <v>#N/A</v>
      </c>
      <c r="CW55" s="33"/>
      <c r="CX55" s="33"/>
      <c r="CY55" s="33"/>
      <c r="CZ55" s="33"/>
      <c r="DA55" s="33"/>
      <c r="DB55" s="157"/>
      <c r="DC5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5" s="6" t="str">
        <f t="shared" si="164"/>
        <v/>
      </c>
      <c r="DE55" s="54" t="str">
        <f>IF(AND(Include_study?="Yes",Sufficient_data="Yes"),1/('Publication Bias Analysis'!F:F^2+IF(Additional_model="Fixed effect",0,$DN$6)),"")</f>
        <v/>
      </c>
      <c r="DF55" s="6" t="str">
        <f>IF(AND(Include_study?="Yes",Sufficient_data="Yes"),IF('Publication Bias Analysis'!L$38="Left",'Publication Bias Analysis'!E:E-DN$3,DN$3-'Publication Bias Analysis'!E:E),"")</f>
        <v/>
      </c>
      <c r="DG55" s="6" t="str">
        <f t="shared" si="165"/>
        <v/>
      </c>
      <c r="DH55" s="54" t="str">
        <f>IF(AND(DF55&lt;&gt;"",CR55&lt;=MAX(CR:CR)-DN$7),1/('Publication Bias Analysis'!F:F^2+IF(Additional_model="Fixed effect",0,$DN$13)),"")</f>
        <v/>
      </c>
      <c r="DI55" s="6" t="str">
        <f>IF(AND(Include_study?="Yes",Sufficient_data="Yes"),IF('Publication Bias Analysis'!L$38="Left",'Publication Bias Analysis'!E:E-DN$10,DN$10-'Publication Bias Analysis'!E:E),"")</f>
        <v/>
      </c>
      <c r="DJ55" s="6" t="str">
        <f t="shared" si="166"/>
        <v/>
      </c>
      <c r="DK55" s="54" t="str">
        <f t="shared" si="136"/>
        <v/>
      </c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W55" s="33"/>
      <c r="DX55" s="33"/>
      <c r="DY55" s="33"/>
      <c r="DZ55" s="33"/>
      <c r="EA55" s="33"/>
      <c r="EB55" s="157"/>
      <c r="EC55" s="6" t="str">
        <f>IF(AND(Include_study?="Yes",Sufficient_data="Yes"),Calculations!CO:CO-AVERAGE(Calculations!CO:CO),"")</f>
        <v/>
      </c>
      <c r="ED55" s="54" t="str">
        <f>IF(AND(Include_study?="Yes",Sufficient_data="Yes"),Calculations!CP55-('Publication Bias Analysis'!P$3+Calculations!CO55*'Publication Bias Analysis'!P$4),"")</f>
        <v/>
      </c>
      <c r="EE55" s="33"/>
      <c r="EF55" s="157"/>
      <c r="EG55" s="6" t="str">
        <f t="shared" si="137"/>
        <v/>
      </c>
      <c r="EH55" s="6" t="str">
        <f t="shared" si="138"/>
        <v/>
      </c>
      <c r="EI55" s="10" t="str">
        <f t="shared" si="139"/>
        <v/>
      </c>
      <c r="EJ55" s="10" t="str">
        <f t="shared" si="140"/>
        <v/>
      </c>
      <c r="EK55" s="10" t="str">
        <f>IF(AND(Include_study?="Yes",Sufficient_data="Yes"),COUNTIFS(EI$2:EI54,"&lt;"&amp;EI55,EJ$2:EJ54,"&lt;"&amp;EJ55)+COUNTIFS(EI$2:EI54,"&gt;"&amp;EI55,EJ$2:EJ54,"&gt;"&amp;EJ55)+COUNTIFS(EI56:EI$201,"&lt;"&amp;EI55,EJ56:EJ$201,"&lt;"&amp;EJ55)+COUNTIFS(EI56:EI$201,"&gt;"&amp;EI55,EJ56:EJ$201,"&gt;"&amp;EJ55),"")</f>
        <v/>
      </c>
      <c r="EL55" s="70" t="str">
        <f>IF(AND(Include_study?="Yes",Sufficient_data="Yes"),COUNTIFS(EI$2:EI54,"&lt;"&amp;EI55,EJ$2:EJ54,"&gt;"&amp;EJ55)+COUNTIFS(EI$2:EI54,"&gt;"&amp;EI55,EJ$2:EJ54,"&lt;"&amp;EJ55)+COUNTIFS(EI56:EI$201,"&lt;"&amp;EI55,EJ56:EJ$201,"&gt;"&amp;EJ55)+COUNTIFS(EI56:EI$201,"&gt;"&amp;EI55,EJ56:EJ$201,"&lt;"&amp;EJ55),"")</f>
        <v/>
      </c>
      <c r="EN55" s="157"/>
      <c r="EO55" s="33"/>
      <c r="EP55" s="33"/>
      <c r="EQ55" s="33"/>
      <c r="ER55" s="33"/>
      <c r="ES55" s="157"/>
      <c r="ET55" s="6" t="e">
        <f t="shared" si="141"/>
        <v>#N/A</v>
      </c>
      <c r="EU55" s="54" t="e">
        <f t="shared" si="142"/>
        <v>#N/A</v>
      </c>
      <c r="EV55" s="33"/>
      <c r="EW55" s="33"/>
      <c r="EX55" s="33"/>
      <c r="EY55" s="33"/>
      <c r="EZ55" s="33"/>
      <c r="FA55" s="157"/>
      <c r="FB55" s="10" t="str">
        <f>IF('Publication Bias Analysis'!AS:AS&lt;&gt;"",RANK('Publication Bias Analysis'!AS:AS,'Publication Bias Analysis'!AS:AS,1)+COUNTIF('Publication Bias Analysis'!AS$2:AS54,'Publication Bias Analysis'!AS55),"")</f>
        <v/>
      </c>
      <c r="FC55" s="6" t="str">
        <f t="shared" si="167"/>
        <v/>
      </c>
      <c r="FD55" s="43" t="e">
        <f>IF(AND(Include_study?="Yes",Sufficient_data="Yes"),'Publication Bias Analysis'!AR55,NA())</f>
        <v>#N/A</v>
      </c>
      <c r="FE55" s="43" t="e">
        <f>IF(AND(Include_study?="Yes",Sufficient_data="Yes"),'Publication Bias Analysis'!AS55,NA())</f>
        <v>#N/A</v>
      </c>
      <c r="FF55" s="6" t="str">
        <f>IF(AND(Include_study?="Yes",Sufficient_data="Yes"),Calculations!FD55-AVERAGE('Publication Bias Analysis'!AR:AR),"")</f>
        <v/>
      </c>
      <c r="FG55" s="54" t="str">
        <f>IF(AND(Include_study?="Yes",Sufficient_data="Yes"),FE:FE-('Publication Bias Analysis'!AV$30+'Publication Bias Analysis'!AV$31*FD:FD),"")</f>
        <v/>
      </c>
      <c r="FM55" s="157"/>
      <c r="FN55" s="6" t="str">
        <f t="shared" si="70"/>
        <v/>
      </c>
      <c r="FO55" s="6" t="str">
        <f t="shared" si="168"/>
        <v/>
      </c>
      <c r="FP55" s="54" t="str">
        <f t="shared" si="75"/>
        <v/>
      </c>
      <c r="FQ55" s="33"/>
    </row>
    <row r="56" spans="1:173" x14ac:dyDescent="0.2">
      <c r="A56" s="163"/>
      <c r="B56" s="10" t="str">
        <f>IF(AND(Sufficient_data="Yes",Include_study?="Yes"),IF(AND(Sort_By=$E$1,Order="Ascending"),IF(Input!Study_name="",COUNTIFS(Input!Study_name,"&lt;&gt;"&amp;"",Include_study?,"Yes",Sufficient_data,"Yes")+1,IF(COUNT(E56)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6" s="10" t="str">
        <f>IF(B56&lt;&gt;"",IF(B56=0,COUNTIF(B$2:B55,0)+1,COUNTIF(B$2:B55,B56)+COUNTIF(B:B,"&lt;"&amp;B56)+1),"")</f>
        <v/>
      </c>
      <c r="D56" s="10" t="str">
        <f t="shared" si="81"/>
        <v/>
      </c>
      <c r="E56" s="6" t="str">
        <f>IF(AND(Sufficient_data="Yes",Include_study?="Yes",Input!Study_name&lt;&gt;""),Input!Study_name,"")</f>
        <v/>
      </c>
      <c r="F56" s="6" t="str">
        <f>IF(AND(Sufficient_data="Yes",Include_study?="Yes"),Input!Effect_size,"")</f>
        <v/>
      </c>
      <c r="G56" s="10" t="str">
        <f>IF(AND(Sufficient_data="Yes",Include_study?="Yes",Input!Number_of_observations&lt;&gt;""),Input!Number_of_observations,"")</f>
        <v/>
      </c>
      <c r="H56" s="6" t="str">
        <f>IF(AND(Sufficient_data="Yes",Include_study?="Yes"),Input!Standard_error,"")</f>
        <v/>
      </c>
      <c r="I56" s="6" t="str">
        <f t="shared" si="82"/>
        <v/>
      </c>
      <c r="J56" s="6" t="str">
        <f t="shared" si="83"/>
        <v/>
      </c>
      <c r="K56" s="6" t="str">
        <f t="shared" si="84"/>
        <v/>
      </c>
      <c r="L56" s="6" t="str">
        <f t="shared" si="85"/>
        <v/>
      </c>
      <c r="M56" s="120" t="str">
        <f t="shared" si="86"/>
        <v/>
      </c>
      <c r="N56" s="54" t="str">
        <f t="shared" si="87"/>
        <v/>
      </c>
      <c r="O56" s="109"/>
      <c r="P56" s="75" t="e">
        <f t="shared" si="88"/>
        <v>#N/A</v>
      </c>
      <c r="Q56" s="6" t="e">
        <f>IF(AND(Sufficient_data="Yes",Include_study?="Yes",Input!Number_of_observations&lt;&gt;""),Effect_size-CI_Lower_limit,NA())</f>
        <v>#N/A</v>
      </c>
      <c r="R56" s="54" t="e">
        <f>IF(AND(Sufficient_data="Yes",Include_study?="Yes",Input!Number_of_observations&lt;&gt;""),CI_Upper_limit-Effect_size,NA())</f>
        <v>#N/A</v>
      </c>
      <c r="S56" s="33"/>
      <c r="T56" s="33"/>
      <c r="U56" s="33"/>
      <c r="V56" s="33"/>
      <c r="W56" s="163"/>
      <c r="X56" s="16" t="str">
        <f t="shared" si="144"/>
        <v/>
      </c>
      <c r="Y56" s="6" t="str">
        <f t="shared" si="90"/>
        <v/>
      </c>
      <c r="Z56" s="6" t="str">
        <f t="shared" si="91"/>
        <v/>
      </c>
      <c r="AA56" s="6" t="str">
        <f>IF(AND(Sufficient_data="Yes",Include_study?="Yes",Subgroup&lt;&gt;""),Input!Effect_size,"")</f>
        <v/>
      </c>
      <c r="AB56" s="6" t="str">
        <f t="shared" si="92"/>
        <v/>
      </c>
      <c r="AC56" s="6" t="str">
        <f t="shared" si="93"/>
        <v/>
      </c>
      <c r="AD56" s="6" t="str">
        <f t="shared" si="94"/>
        <v/>
      </c>
      <c r="AE56" s="6" t="str">
        <f t="shared" si="95"/>
        <v/>
      </c>
      <c r="AF56" s="6" t="str">
        <f t="shared" si="96"/>
        <v/>
      </c>
      <c r="AG56" s="125" t="str">
        <f t="shared" si="16"/>
        <v/>
      </c>
      <c r="AH56" s="128" t="str">
        <f t="shared" si="97"/>
        <v/>
      </c>
      <c r="AI56" s="33"/>
      <c r="AJ56" s="75" t="e">
        <f t="shared" si="145"/>
        <v>#N/A</v>
      </c>
      <c r="AK56" s="37" t="e">
        <f t="shared" si="99"/>
        <v>#N/A</v>
      </c>
      <c r="AL56" s="54" t="e">
        <f t="shared" si="100"/>
        <v>#N/A</v>
      </c>
      <c r="AM56" s="33"/>
      <c r="AN56" s="77" t="str">
        <f t="shared" si="146"/>
        <v/>
      </c>
      <c r="AO56" s="6" t="str">
        <f>IF(AND(Sufficient_data="Yes",Include_study?="Yes",Subgroup&lt;&gt;""),IF(COUNTIFS(Input!G$2:G55,"="&amp;"Yes",Input!C$2:C55,"="&amp;"Yes",Input!H$2:H55,"="&amp;Subgroup)&gt;0,"",Subgroup),"")</f>
        <v/>
      </c>
      <c r="AP56" s="16" t="str">
        <f t="shared" si="147"/>
        <v/>
      </c>
      <c r="AQ56" s="10" t="str">
        <f t="shared" si="148"/>
        <v/>
      </c>
      <c r="AR56" s="6" t="str">
        <f t="shared" si="149"/>
        <v/>
      </c>
      <c r="AS56" s="24" t="str">
        <f t="shared" si="150"/>
        <v/>
      </c>
      <c r="AT56" s="12" t="str">
        <f t="shared" si="151"/>
        <v/>
      </c>
      <c r="AU56" s="6" t="str">
        <f t="shared" si="152"/>
        <v/>
      </c>
      <c r="AV56" s="43" t="str">
        <f t="shared" si="108"/>
        <v/>
      </c>
      <c r="AW56" s="6" t="str">
        <f t="shared" si="153"/>
        <v/>
      </c>
      <c r="AX56" s="6" t="str">
        <f t="shared" si="154"/>
        <v/>
      </c>
      <c r="AY56" s="43" t="str">
        <f t="shared" si="111"/>
        <v/>
      </c>
      <c r="AZ56" s="16" t="str">
        <f t="shared" si="155"/>
        <v/>
      </c>
      <c r="BA56" s="131" t="str">
        <f t="shared" si="113"/>
        <v/>
      </c>
      <c r="BB56" s="131" t="str">
        <f t="shared" si="114"/>
        <v/>
      </c>
      <c r="BC56" s="6" t="str">
        <f t="shared" si="156"/>
        <v/>
      </c>
      <c r="BD56" s="6" t="str">
        <f t="shared" si="157"/>
        <v/>
      </c>
      <c r="BE56" s="131" t="str">
        <f t="shared" si="117"/>
        <v/>
      </c>
      <c r="BF56" s="131" t="str">
        <f t="shared" si="118"/>
        <v/>
      </c>
      <c r="BG56" s="6" t="str">
        <f t="shared" si="158"/>
        <v/>
      </c>
      <c r="BH56" s="6" t="str">
        <f t="shared" si="159"/>
        <v/>
      </c>
      <c r="BI56" s="6" t="str">
        <f t="shared" si="160"/>
        <v/>
      </c>
      <c r="BJ56" s="6" t="e">
        <f t="shared" si="161"/>
        <v>#N/A</v>
      </c>
      <c r="BK56" s="12" t="str">
        <f t="shared" si="76"/>
        <v/>
      </c>
      <c r="BL56" s="6" t="str">
        <f t="shared" si="162"/>
        <v/>
      </c>
      <c r="BM56" s="6" t="str">
        <f t="shared" si="124"/>
        <v/>
      </c>
      <c r="BN56" s="37" t="str">
        <f t="shared" si="163"/>
        <v/>
      </c>
      <c r="BO56" s="54" t="str">
        <f t="shared" si="72"/>
        <v/>
      </c>
      <c r="BP56" s="33"/>
      <c r="BQ56" s="33"/>
      <c r="BR56" s="33"/>
      <c r="BS56" s="33"/>
      <c r="BT56" s="164"/>
      <c r="BU56" s="6" t="e">
        <f t="shared" si="45"/>
        <v>#N/A</v>
      </c>
      <c r="BV56" s="6" t="e">
        <f t="shared" si="46"/>
        <v>#N/A</v>
      </c>
      <c r="BW56" s="6" t="str">
        <f t="shared" si="126"/>
        <v/>
      </c>
      <c r="BX56" s="6" t="str">
        <f>IF(AND(Sufficient_data="Yes",Include_study?="Yes",Moderator&lt;&gt;""),'Moderator Analysis'!F:F-CG$3,"")</f>
        <v/>
      </c>
      <c r="BY56" s="54" t="str">
        <f>IF(AND(Sufficient_data="Yes",Include_study?="Yes",Moderator&lt;&gt;""),Weightf*(Effect_size-CG$5-CG$4*'Moderator Analysis'!F:F)^2,"")</f>
        <v/>
      </c>
      <c r="BZ56" s="33"/>
      <c r="CA56" s="75" t="str">
        <f>IF(AND(Sufficient_data="Yes",Include_study?="Yes",Moderator&lt;&gt;""),1/('Publication Bias Analysis'!F56^2+CG$7),"")</f>
        <v/>
      </c>
      <c r="CB56" s="6" t="str">
        <f>IF(AND(Sufficient_data="Yes",Include_study?="Yes",CA56&lt;&gt;""),Effect_size-'Moderator Analysis'!J$37,"")</f>
        <v/>
      </c>
      <c r="CC56" s="6" t="str">
        <f t="shared" si="127"/>
        <v/>
      </c>
      <c r="CD56" s="54" t="str">
        <f>IF(AND(Sufficient_data="Yes",Include_study?="Yes",CA56&lt;&gt;""),CA:CA*(Effect_size-'Moderator Analysis'!J$29-'Moderator Analysis'!J$30*Moderator)^2,"")</f>
        <v/>
      </c>
      <c r="CI56" s="164"/>
      <c r="CJ56" s="166"/>
      <c r="CK56" s="6" t="str">
        <f t="shared" si="128"/>
        <v/>
      </c>
      <c r="CL56" s="37" t="str">
        <f t="shared" si="129"/>
        <v/>
      </c>
      <c r="CM56" s="37" t="str">
        <f>IF(AND(Include_study?="Yes",Sufficient_data="Yes"),1/(Standard_error^2+IF(Additional_model="Fixed effect",0,'Publication Bias Analysis'!L$32)),"")</f>
        <v/>
      </c>
      <c r="CN56" s="37" t="str">
        <f>IF(AND(Include_study?="Yes",Sufficient_data="Yes"),'Publication Bias Analysis'!E:E-'Publication Bias Analysis'!I$29,"")</f>
        <v/>
      </c>
      <c r="CO56" s="37" t="str">
        <f t="shared" si="130"/>
        <v/>
      </c>
      <c r="CP56" s="37" t="str">
        <f t="shared" si="131"/>
        <v/>
      </c>
      <c r="CQ56" s="104" t="str">
        <f t="shared" si="132"/>
        <v/>
      </c>
      <c r="CR56" s="104" t="str">
        <f>IF(AND(Include_study?="Yes",Sufficient_data="Yes"),CQ:CQ+IF(DC:DC&lt;0,-1,1)*COUNTIF(CQ$2:CQ55,CQ:CQ),"")</f>
        <v/>
      </c>
      <c r="CS56" s="104" t="str">
        <f>IF(AND(Include_study?="Yes",Sufficient_data="Yes"),RANK(DG:DG,DG:DG,1)*IF(DF:DF&lt;0,-1,1)+IF(DF:DF&lt;0,-1,1)*COUNTIF(CQ$2:CQ55,CQ:CQ),"")</f>
        <v/>
      </c>
      <c r="CT56" s="104" t="str">
        <f>IF(AND(Include_study?="Yes",Sufficient_data="Yes"),RANK(DJ:DJ,DJ:DJ,1)*IF(DI:DI&lt;0,-1,1)+IF(DI:DI&lt;0,-1,1)*COUNTIF(CQ$2:CQ55,CQ:CQ),"")</f>
        <v/>
      </c>
      <c r="CU56" s="6" t="e">
        <f>IF(AND(Include_study?="Yes",Sufficient_data="Yes"),'Publication Bias Analysis'!E:E,NA())</f>
        <v>#N/A</v>
      </c>
      <c r="CV56" s="54" t="e">
        <f>IF(AND(Include_study?="Yes",Sufficient_data="Yes"),'Publication Bias Analysis'!F:F,NA())</f>
        <v>#N/A</v>
      </c>
      <c r="CW56" s="33"/>
      <c r="CX56" s="33"/>
      <c r="CY56" s="33"/>
      <c r="CZ56" s="33"/>
      <c r="DA56" s="33"/>
      <c r="DB56" s="157"/>
      <c r="DC5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6" s="6" t="str">
        <f t="shared" si="164"/>
        <v/>
      </c>
      <c r="DE56" s="54" t="str">
        <f>IF(AND(Include_study?="Yes",Sufficient_data="Yes"),1/('Publication Bias Analysis'!F:F^2+IF(Additional_model="Fixed effect",0,$DN$6)),"")</f>
        <v/>
      </c>
      <c r="DF56" s="6" t="str">
        <f>IF(AND(Include_study?="Yes",Sufficient_data="Yes"),IF('Publication Bias Analysis'!L$38="Left",'Publication Bias Analysis'!E:E-DN$3,DN$3-'Publication Bias Analysis'!E:E),"")</f>
        <v/>
      </c>
      <c r="DG56" s="6" t="str">
        <f t="shared" si="165"/>
        <v/>
      </c>
      <c r="DH56" s="54" t="str">
        <f>IF(AND(DF56&lt;&gt;"",CR56&lt;=MAX(CR:CR)-DN$7),1/('Publication Bias Analysis'!F:F^2+IF(Additional_model="Fixed effect",0,$DN$13)),"")</f>
        <v/>
      </c>
      <c r="DI56" s="6" t="str">
        <f>IF(AND(Include_study?="Yes",Sufficient_data="Yes"),IF('Publication Bias Analysis'!L$38="Left",'Publication Bias Analysis'!E:E-DN$10,DN$10-'Publication Bias Analysis'!E:E),"")</f>
        <v/>
      </c>
      <c r="DJ56" s="6" t="str">
        <f t="shared" si="166"/>
        <v/>
      </c>
      <c r="DK56" s="54" t="str">
        <f t="shared" si="136"/>
        <v/>
      </c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W56" s="33"/>
      <c r="DX56" s="33"/>
      <c r="DY56" s="33"/>
      <c r="DZ56" s="33"/>
      <c r="EA56" s="33"/>
      <c r="EB56" s="157"/>
      <c r="EC56" s="6" t="str">
        <f>IF(AND(Include_study?="Yes",Sufficient_data="Yes"),Calculations!CO:CO-AVERAGE(Calculations!CO:CO),"")</f>
        <v/>
      </c>
      <c r="ED56" s="54" t="str">
        <f>IF(AND(Include_study?="Yes",Sufficient_data="Yes"),Calculations!CP56-('Publication Bias Analysis'!P$3+Calculations!CO56*'Publication Bias Analysis'!P$4),"")</f>
        <v/>
      </c>
      <c r="EE56" s="33"/>
      <c r="EF56" s="157"/>
      <c r="EG56" s="6" t="str">
        <f t="shared" si="137"/>
        <v/>
      </c>
      <c r="EH56" s="6" t="str">
        <f t="shared" si="138"/>
        <v/>
      </c>
      <c r="EI56" s="10" t="str">
        <f t="shared" si="139"/>
        <v/>
      </c>
      <c r="EJ56" s="10" t="str">
        <f t="shared" si="140"/>
        <v/>
      </c>
      <c r="EK56" s="10" t="str">
        <f>IF(AND(Include_study?="Yes",Sufficient_data="Yes"),COUNTIFS(EI$2:EI55,"&lt;"&amp;EI56,EJ$2:EJ55,"&lt;"&amp;EJ56)+COUNTIFS(EI$2:EI55,"&gt;"&amp;EI56,EJ$2:EJ55,"&gt;"&amp;EJ56)+COUNTIFS(EI57:EI$201,"&lt;"&amp;EI56,EJ57:EJ$201,"&lt;"&amp;EJ56)+COUNTIFS(EI57:EI$201,"&gt;"&amp;EI56,EJ57:EJ$201,"&gt;"&amp;EJ56),"")</f>
        <v/>
      </c>
      <c r="EL56" s="70" t="str">
        <f>IF(AND(Include_study?="Yes",Sufficient_data="Yes"),COUNTIFS(EI$2:EI55,"&lt;"&amp;EI56,EJ$2:EJ55,"&gt;"&amp;EJ56)+COUNTIFS(EI$2:EI55,"&gt;"&amp;EI56,EJ$2:EJ55,"&lt;"&amp;EJ56)+COUNTIFS(EI57:EI$201,"&lt;"&amp;EI56,EJ57:EJ$201,"&gt;"&amp;EJ56)+COUNTIFS(EI57:EI$201,"&gt;"&amp;EI56,EJ57:EJ$201,"&lt;"&amp;EJ56),"")</f>
        <v/>
      </c>
      <c r="EN56" s="157"/>
      <c r="EO56" s="33"/>
      <c r="EP56" s="33"/>
      <c r="EQ56" s="33"/>
      <c r="ER56" s="33"/>
      <c r="ES56" s="157"/>
      <c r="ET56" s="6" t="e">
        <f t="shared" si="141"/>
        <v>#N/A</v>
      </c>
      <c r="EU56" s="54" t="e">
        <f t="shared" si="142"/>
        <v>#N/A</v>
      </c>
      <c r="EV56" s="33"/>
      <c r="EW56" s="33"/>
      <c r="EX56" s="33"/>
      <c r="EY56" s="33"/>
      <c r="EZ56" s="33"/>
      <c r="FA56" s="157"/>
      <c r="FB56" s="10" t="str">
        <f>IF('Publication Bias Analysis'!AS:AS&lt;&gt;"",RANK('Publication Bias Analysis'!AS:AS,'Publication Bias Analysis'!AS:AS,1)+COUNTIF('Publication Bias Analysis'!AS$2:AS55,'Publication Bias Analysis'!AS56),"")</f>
        <v/>
      </c>
      <c r="FC56" s="6" t="str">
        <f t="shared" si="167"/>
        <v/>
      </c>
      <c r="FD56" s="43" t="e">
        <f>IF(AND(Include_study?="Yes",Sufficient_data="Yes"),'Publication Bias Analysis'!AR56,NA())</f>
        <v>#N/A</v>
      </c>
      <c r="FE56" s="43" t="e">
        <f>IF(AND(Include_study?="Yes",Sufficient_data="Yes"),'Publication Bias Analysis'!AS56,NA())</f>
        <v>#N/A</v>
      </c>
      <c r="FF56" s="6" t="str">
        <f>IF(AND(Include_study?="Yes",Sufficient_data="Yes"),Calculations!FD56-AVERAGE('Publication Bias Analysis'!AR:AR),"")</f>
        <v/>
      </c>
      <c r="FG56" s="54" t="str">
        <f>IF(AND(Include_study?="Yes",Sufficient_data="Yes"),FE:FE-('Publication Bias Analysis'!AV$30+'Publication Bias Analysis'!AV$31*FD:FD),"")</f>
        <v/>
      </c>
      <c r="FM56" s="157"/>
      <c r="FN56" s="6" t="str">
        <f t="shared" si="70"/>
        <v/>
      </c>
      <c r="FO56" s="6" t="str">
        <f t="shared" si="168"/>
        <v/>
      </c>
      <c r="FP56" s="54" t="str">
        <f t="shared" si="75"/>
        <v/>
      </c>
      <c r="FQ56" s="33"/>
    </row>
    <row r="57" spans="1:173" x14ac:dyDescent="0.2">
      <c r="A57" s="163"/>
      <c r="B57" s="10" t="str">
        <f>IF(AND(Sufficient_data="Yes",Include_study?="Yes"),IF(AND(Sort_By=$E$1,Order="Ascending"),IF(Input!Study_name="",COUNTIFS(Input!Study_name,"&lt;&gt;"&amp;"",Include_study?,"Yes",Sufficient_data,"Yes")+1,IF(COUNT(E57)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7" s="10" t="str">
        <f>IF(B57&lt;&gt;"",IF(B57=0,COUNTIF(B$2:B56,0)+1,COUNTIF(B$2:B56,B57)+COUNTIF(B:B,"&lt;"&amp;B57)+1),"")</f>
        <v/>
      </c>
      <c r="D57" s="10" t="str">
        <f t="shared" si="81"/>
        <v/>
      </c>
      <c r="E57" s="6" t="str">
        <f>IF(AND(Sufficient_data="Yes",Include_study?="Yes",Input!Study_name&lt;&gt;""),Input!Study_name,"")</f>
        <v/>
      </c>
      <c r="F57" s="6" t="str">
        <f>IF(AND(Sufficient_data="Yes",Include_study?="Yes"),Input!Effect_size,"")</f>
        <v/>
      </c>
      <c r="G57" s="10" t="str">
        <f>IF(AND(Sufficient_data="Yes",Include_study?="Yes",Input!Number_of_observations&lt;&gt;""),Input!Number_of_observations,"")</f>
        <v/>
      </c>
      <c r="H57" s="6" t="str">
        <f>IF(AND(Sufficient_data="Yes",Include_study?="Yes"),Input!Standard_error,"")</f>
        <v/>
      </c>
      <c r="I57" s="6" t="str">
        <f t="shared" si="82"/>
        <v/>
      </c>
      <c r="J57" s="6" t="str">
        <f t="shared" si="83"/>
        <v/>
      </c>
      <c r="K57" s="6" t="str">
        <f t="shared" si="84"/>
        <v/>
      </c>
      <c r="L57" s="6" t="str">
        <f t="shared" si="85"/>
        <v/>
      </c>
      <c r="M57" s="120" t="str">
        <f t="shared" si="86"/>
        <v/>
      </c>
      <c r="N57" s="54" t="str">
        <f t="shared" si="87"/>
        <v/>
      </c>
      <c r="O57" s="109"/>
      <c r="P57" s="75" t="e">
        <f t="shared" si="88"/>
        <v>#N/A</v>
      </c>
      <c r="Q57" s="6" t="e">
        <f>IF(AND(Sufficient_data="Yes",Include_study?="Yes",Input!Number_of_observations&lt;&gt;""),Effect_size-CI_Lower_limit,NA())</f>
        <v>#N/A</v>
      </c>
      <c r="R57" s="54" t="e">
        <f>IF(AND(Sufficient_data="Yes",Include_study?="Yes",Input!Number_of_observations&lt;&gt;""),CI_Upper_limit-Effect_size,NA())</f>
        <v>#N/A</v>
      </c>
      <c r="S57" s="33"/>
      <c r="T57" s="33"/>
      <c r="U57" s="33"/>
      <c r="V57" s="33"/>
      <c r="W57" s="163"/>
      <c r="X57" s="16" t="str">
        <f t="shared" si="144"/>
        <v/>
      </c>
      <c r="Y57" s="6" t="str">
        <f t="shared" si="90"/>
        <v/>
      </c>
      <c r="Z57" s="6" t="str">
        <f t="shared" si="91"/>
        <v/>
      </c>
      <c r="AA57" s="6" t="str">
        <f>IF(AND(Sufficient_data="Yes",Include_study?="Yes",Subgroup&lt;&gt;""),Input!Effect_size,"")</f>
        <v/>
      </c>
      <c r="AB57" s="6" t="str">
        <f t="shared" si="92"/>
        <v/>
      </c>
      <c r="AC57" s="6" t="str">
        <f t="shared" si="93"/>
        <v/>
      </c>
      <c r="AD57" s="6" t="str">
        <f t="shared" si="94"/>
        <v/>
      </c>
      <c r="AE57" s="6" t="str">
        <f t="shared" si="95"/>
        <v/>
      </c>
      <c r="AF57" s="6" t="str">
        <f t="shared" si="96"/>
        <v/>
      </c>
      <c r="AG57" s="125" t="str">
        <f t="shared" si="16"/>
        <v/>
      </c>
      <c r="AH57" s="128" t="str">
        <f t="shared" si="97"/>
        <v/>
      </c>
      <c r="AI57" s="33"/>
      <c r="AJ57" s="75" t="e">
        <f t="shared" si="145"/>
        <v>#N/A</v>
      </c>
      <c r="AK57" s="37" t="e">
        <f t="shared" si="99"/>
        <v>#N/A</v>
      </c>
      <c r="AL57" s="54" t="e">
        <f t="shared" si="100"/>
        <v>#N/A</v>
      </c>
      <c r="AM57" s="33"/>
      <c r="AN57" s="77" t="str">
        <f t="shared" si="146"/>
        <v/>
      </c>
      <c r="AO57" s="6" t="str">
        <f>IF(AND(Sufficient_data="Yes",Include_study?="Yes",Subgroup&lt;&gt;""),IF(COUNTIFS(Input!G$2:G56,"="&amp;"Yes",Input!C$2:C56,"="&amp;"Yes",Input!H$2:H56,"="&amp;Subgroup)&gt;0,"",Subgroup),"")</f>
        <v/>
      </c>
      <c r="AP57" s="16" t="str">
        <f t="shared" si="147"/>
        <v/>
      </c>
      <c r="AQ57" s="10" t="str">
        <f t="shared" si="148"/>
        <v/>
      </c>
      <c r="AR57" s="6" t="str">
        <f t="shared" si="149"/>
        <v/>
      </c>
      <c r="AS57" s="24" t="str">
        <f t="shared" si="150"/>
        <v/>
      </c>
      <c r="AT57" s="12" t="str">
        <f t="shared" si="151"/>
        <v/>
      </c>
      <c r="AU57" s="6" t="str">
        <f t="shared" si="152"/>
        <v/>
      </c>
      <c r="AV57" s="43" t="str">
        <f t="shared" si="108"/>
        <v/>
      </c>
      <c r="AW57" s="6" t="str">
        <f t="shared" si="153"/>
        <v/>
      </c>
      <c r="AX57" s="6" t="str">
        <f t="shared" si="154"/>
        <v/>
      </c>
      <c r="AY57" s="43" t="str">
        <f t="shared" si="111"/>
        <v/>
      </c>
      <c r="AZ57" s="16" t="str">
        <f t="shared" si="155"/>
        <v/>
      </c>
      <c r="BA57" s="131" t="str">
        <f t="shared" si="113"/>
        <v/>
      </c>
      <c r="BB57" s="131" t="str">
        <f t="shared" si="114"/>
        <v/>
      </c>
      <c r="BC57" s="6" t="str">
        <f t="shared" si="156"/>
        <v/>
      </c>
      <c r="BD57" s="6" t="str">
        <f t="shared" si="157"/>
        <v/>
      </c>
      <c r="BE57" s="131" t="str">
        <f t="shared" si="117"/>
        <v/>
      </c>
      <c r="BF57" s="131" t="str">
        <f t="shared" si="118"/>
        <v/>
      </c>
      <c r="BG57" s="6" t="str">
        <f t="shared" si="158"/>
        <v/>
      </c>
      <c r="BH57" s="6" t="str">
        <f t="shared" si="159"/>
        <v/>
      </c>
      <c r="BI57" s="6" t="str">
        <f t="shared" si="160"/>
        <v/>
      </c>
      <c r="BJ57" s="6" t="e">
        <f t="shared" si="161"/>
        <v>#N/A</v>
      </c>
      <c r="BK57" s="12" t="str">
        <f t="shared" si="76"/>
        <v/>
      </c>
      <c r="BL57" s="6" t="str">
        <f t="shared" si="162"/>
        <v/>
      </c>
      <c r="BM57" s="6" t="str">
        <f t="shared" si="124"/>
        <v/>
      </c>
      <c r="BN57" s="37" t="str">
        <f t="shared" si="163"/>
        <v/>
      </c>
      <c r="BO57" s="54" t="str">
        <f t="shared" si="72"/>
        <v/>
      </c>
      <c r="BP57" s="33"/>
      <c r="BQ57" s="33"/>
      <c r="BR57" s="33"/>
      <c r="BS57" s="33"/>
      <c r="BT57" s="164"/>
      <c r="BU57" s="6" t="e">
        <f t="shared" si="45"/>
        <v>#N/A</v>
      </c>
      <c r="BV57" s="6" t="e">
        <f t="shared" si="46"/>
        <v>#N/A</v>
      </c>
      <c r="BW57" s="6" t="str">
        <f t="shared" si="126"/>
        <v/>
      </c>
      <c r="BX57" s="6" t="str">
        <f>IF(AND(Sufficient_data="Yes",Include_study?="Yes",Moderator&lt;&gt;""),'Moderator Analysis'!F:F-CG$3,"")</f>
        <v/>
      </c>
      <c r="BY57" s="54" t="str">
        <f>IF(AND(Sufficient_data="Yes",Include_study?="Yes",Moderator&lt;&gt;""),Weightf*(Effect_size-CG$5-CG$4*'Moderator Analysis'!F:F)^2,"")</f>
        <v/>
      </c>
      <c r="BZ57" s="33"/>
      <c r="CA57" s="75" t="str">
        <f>IF(AND(Sufficient_data="Yes",Include_study?="Yes",Moderator&lt;&gt;""),1/('Publication Bias Analysis'!F57^2+CG$7),"")</f>
        <v/>
      </c>
      <c r="CB57" s="6" t="str">
        <f>IF(AND(Sufficient_data="Yes",Include_study?="Yes",CA57&lt;&gt;""),Effect_size-'Moderator Analysis'!J$37,"")</f>
        <v/>
      </c>
      <c r="CC57" s="6" t="str">
        <f t="shared" si="127"/>
        <v/>
      </c>
      <c r="CD57" s="54" t="str">
        <f>IF(AND(Sufficient_data="Yes",Include_study?="Yes",CA57&lt;&gt;""),CA:CA*(Effect_size-'Moderator Analysis'!J$29-'Moderator Analysis'!J$30*Moderator)^2,"")</f>
        <v/>
      </c>
      <c r="CI57" s="164"/>
      <c r="CJ57" s="166"/>
      <c r="CK57" s="6" t="str">
        <f t="shared" si="128"/>
        <v/>
      </c>
      <c r="CL57" s="37" t="str">
        <f t="shared" si="129"/>
        <v/>
      </c>
      <c r="CM57" s="37" t="str">
        <f>IF(AND(Include_study?="Yes",Sufficient_data="Yes"),1/(Standard_error^2+IF(Additional_model="Fixed effect",0,'Publication Bias Analysis'!L$32)),"")</f>
        <v/>
      </c>
      <c r="CN57" s="37" t="str">
        <f>IF(AND(Include_study?="Yes",Sufficient_data="Yes"),'Publication Bias Analysis'!E:E-'Publication Bias Analysis'!I$29,"")</f>
        <v/>
      </c>
      <c r="CO57" s="37" t="str">
        <f t="shared" si="130"/>
        <v/>
      </c>
      <c r="CP57" s="37" t="str">
        <f t="shared" si="131"/>
        <v/>
      </c>
      <c r="CQ57" s="104" t="str">
        <f t="shared" si="132"/>
        <v/>
      </c>
      <c r="CR57" s="104" t="str">
        <f>IF(AND(Include_study?="Yes",Sufficient_data="Yes"),CQ:CQ+IF(DC:DC&lt;0,-1,1)*COUNTIF(CQ$2:CQ56,CQ:CQ),"")</f>
        <v/>
      </c>
      <c r="CS57" s="104" t="str">
        <f>IF(AND(Include_study?="Yes",Sufficient_data="Yes"),RANK(DG:DG,DG:DG,1)*IF(DF:DF&lt;0,-1,1)+IF(DF:DF&lt;0,-1,1)*COUNTIF(CQ$2:CQ56,CQ:CQ),"")</f>
        <v/>
      </c>
      <c r="CT57" s="104" t="str">
        <f>IF(AND(Include_study?="Yes",Sufficient_data="Yes"),RANK(DJ:DJ,DJ:DJ,1)*IF(DI:DI&lt;0,-1,1)+IF(DI:DI&lt;0,-1,1)*COUNTIF(CQ$2:CQ56,CQ:CQ),"")</f>
        <v/>
      </c>
      <c r="CU57" s="6" t="e">
        <f>IF(AND(Include_study?="Yes",Sufficient_data="Yes"),'Publication Bias Analysis'!E:E,NA())</f>
        <v>#N/A</v>
      </c>
      <c r="CV57" s="54" t="e">
        <f>IF(AND(Include_study?="Yes",Sufficient_data="Yes"),'Publication Bias Analysis'!F:F,NA())</f>
        <v>#N/A</v>
      </c>
      <c r="CW57" s="33"/>
      <c r="CX57" s="33"/>
      <c r="CY57" s="33"/>
      <c r="CZ57" s="33"/>
      <c r="DA57" s="33"/>
      <c r="DB57" s="157"/>
      <c r="DC5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7" s="6" t="str">
        <f t="shared" si="164"/>
        <v/>
      </c>
      <c r="DE57" s="54" t="str">
        <f>IF(AND(Include_study?="Yes",Sufficient_data="Yes"),1/('Publication Bias Analysis'!F:F^2+IF(Additional_model="Fixed effect",0,$DN$6)),"")</f>
        <v/>
      </c>
      <c r="DF57" s="6" t="str">
        <f>IF(AND(Include_study?="Yes",Sufficient_data="Yes"),IF('Publication Bias Analysis'!L$38="Left",'Publication Bias Analysis'!E:E-DN$3,DN$3-'Publication Bias Analysis'!E:E),"")</f>
        <v/>
      </c>
      <c r="DG57" s="6" t="str">
        <f t="shared" si="165"/>
        <v/>
      </c>
      <c r="DH57" s="54" t="str">
        <f>IF(AND(DF57&lt;&gt;"",CR57&lt;=MAX(CR:CR)-DN$7),1/('Publication Bias Analysis'!F:F^2+IF(Additional_model="Fixed effect",0,$DN$13)),"")</f>
        <v/>
      </c>
      <c r="DI57" s="6" t="str">
        <f>IF(AND(Include_study?="Yes",Sufficient_data="Yes"),IF('Publication Bias Analysis'!L$38="Left",'Publication Bias Analysis'!E:E-DN$10,DN$10-'Publication Bias Analysis'!E:E),"")</f>
        <v/>
      </c>
      <c r="DJ57" s="6" t="str">
        <f t="shared" si="166"/>
        <v/>
      </c>
      <c r="DK57" s="54" t="str">
        <f t="shared" si="136"/>
        <v/>
      </c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W57" s="33"/>
      <c r="DX57" s="33"/>
      <c r="DY57" s="33"/>
      <c r="DZ57" s="33"/>
      <c r="EA57" s="33"/>
      <c r="EB57" s="157"/>
      <c r="EC57" s="6" t="str">
        <f>IF(AND(Include_study?="Yes",Sufficient_data="Yes"),Calculations!CO:CO-AVERAGE(Calculations!CO:CO),"")</f>
        <v/>
      </c>
      <c r="ED57" s="54" t="str">
        <f>IF(AND(Include_study?="Yes",Sufficient_data="Yes"),Calculations!CP57-('Publication Bias Analysis'!P$3+Calculations!CO57*'Publication Bias Analysis'!P$4),"")</f>
        <v/>
      </c>
      <c r="EE57" s="33"/>
      <c r="EF57" s="157"/>
      <c r="EG57" s="6" t="str">
        <f t="shared" si="137"/>
        <v/>
      </c>
      <c r="EH57" s="6" t="str">
        <f t="shared" si="138"/>
        <v/>
      </c>
      <c r="EI57" s="10" t="str">
        <f t="shared" si="139"/>
        <v/>
      </c>
      <c r="EJ57" s="10" t="str">
        <f t="shared" si="140"/>
        <v/>
      </c>
      <c r="EK57" s="10" t="str">
        <f>IF(AND(Include_study?="Yes",Sufficient_data="Yes"),COUNTIFS(EI$2:EI56,"&lt;"&amp;EI57,EJ$2:EJ56,"&lt;"&amp;EJ57)+COUNTIFS(EI$2:EI56,"&gt;"&amp;EI57,EJ$2:EJ56,"&gt;"&amp;EJ57)+COUNTIFS(EI58:EI$201,"&lt;"&amp;EI57,EJ58:EJ$201,"&lt;"&amp;EJ57)+COUNTIFS(EI58:EI$201,"&gt;"&amp;EI57,EJ58:EJ$201,"&gt;"&amp;EJ57),"")</f>
        <v/>
      </c>
      <c r="EL57" s="70" t="str">
        <f>IF(AND(Include_study?="Yes",Sufficient_data="Yes"),COUNTIFS(EI$2:EI56,"&lt;"&amp;EI57,EJ$2:EJ56,"&gt;"&amp;EJ57)+COUNTIFS(EI$2:EI56,"&gt;"&amp;EI57,EJ$2:EJ56,"&lt;"&amp;EJ57)+COUNTIFS(EI58:EI$201,"&lt;"&amp;EI57,EJ58:EJ$201,"&gt;"&amp;EJ57)+COUNTIFS(EI58:EI$201,"&gt;"&amp;EI57,EJ58:EJ$201,"&lt;"&amp;EJ57),"")</f>
        <v/>
      </c>
      <c r="EN57" s="157"/>
      <c r="EO57" s="33"/>
      <c r="EP57" s="33"/>
      <c r="EQ57" s="33"/>
      <c r="ER57" s="33"/>
      <c r="ES57" s="157"/>
      <c r="ET57" s="6" t="e">
        <f t="shared" si="141"/>
        <v>#N/A</v>
      </c>
      <c r="EU57" s="54" t="e">
        <f t="shared" si="142"/>
        <v>#N/A</v>
      </c>
      <c r="EV57" s="33"/>
      <c r="EW57" s="33"/>
      <c r="EX57" s="33"/>
      <c r="EY57" s="33"/>
      <c r="EZ57" s="33"/>
      <c r="FA57" s="157"/>
      <c r="FB57" s="10" t="str">
        <f>IF('Publication Bias Analysis'!AS:AS&lt;&gt;"",RANK('Publication Bias Analysis'!AS:AS,'Publication Bias Analysis'!AS:AS,1)+COUNTIF('Publication Bias Analysis'!AS$2:AS56,'Publication Bias Analysis'!AS57),"")</f>
        <v/>
      </c>
      <c r="FC57" s="6" t="str">
        <f t="shared" si="167"/>
        <v/>
      </c>
      <c r="FD57" s="43" t="e">
        <f>IF(AND(Include_study?="Yes",Sufficient_data="Yes"),'Publication Bias Analysis'!AR57,NA())</f>
        <v>#N/A</v>
      </c>
      <c r="FE57" s="43" t="e">
        <f>IF(AND(Include_study?="Yes",Sufficient_data="Yes"),'Publication Bias Analysis'!AS57,NA())</f>
        <v>#N/A</v>
      </c>
      <c r="FF57" s="6" t="str">
        <f>IF(AND(Include_study?="Yes",Sufficient_data="Yes"),Calculations!FD57-AVERAGE('Publication Bias Analysis'!AR:AR),"")</f>
        <v/>
      </c>
      <c r="FG57" s="54" t="str">
        <f>IF(AND(Include_study?="Yes",Sufficient_data="Yes"),FE:FE-('Publication Bias Analysis'!AV$30+'Publication Bias Analysis'!AV$31*FD:FD),"")</f>
        <v/>
      </c>
      <c r="FM57" s="157"/>
      <c r="FN57" s="6" t="str">
        <f t="shared" si="70"/>
        <v/>
      </c>
      <c r="FO57" s="6" t="str">
        <f t="shared" si="168"/>
        <v/>
      </c>
      <c r="FP57" s="54" t="str">
        <f t="shared" si="75"/>
        <v/>
      </c>
      <c r="FQ57" s="33"/>
    </row>
    <row r="58" spans="1:173" x14ac:dyDescent="0.2">
      <c r="A58" s="163"/>
      <c r="B58" s="10" t="str">
        <f>IF(AND(Sufficient_data="Yes",Include_study?="Yes"),IF(AND(Sort_By=$E$1,Order="Ascending"),IF(Input!Study_name="",COUNTIFS(Input!Study_name,"&lt;&gt;"&amp;"",Include_study?,"Yes",Sufficient_data,"Yes")+1,IF(COUNT(E58)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8" s="10" t="str">
        <f>IF(B58&lt;&gt;"",IF(B58=0,COUNTIF(B$2:B57,0)+1,COUNTIF(B$2:B57,B58)+COUNTIF(B:B,"&lt;"&amp;B58)+1),"")</f>
        <v/>
      </c>
      <c r="D58" s="10" t="str">
        <f t="shared" si="81"/>
        <v/>
      </c>
      <c r="E58" s="6" t="str">
        <f>IF(AND(Sufficient_data="Yes",Include_study?="Yes",Input!Study_name&lt;&gt;""),Input!Study_name,"")</f>
        <v/>
      </c>
      <c r="F58" s="6" t="str">
        <f>IF(AND(Sufficient_data="Yes",Include_study?="Yes"),Input!Effect_size,"")</f>
        <v/>
      </c>
      <c r="G58" s="10" t="str">
        <f>IF(AND(Sufficient_data="Yes",Include_study?="Yes",Input!Number_of_observations&lt;&gt;""),Input!Number_of_observations,"")</f>
        <v/>
      </c>
      <c r="H58" s="6" t="str">
        <f>IF(AND(Sufficient_data="Yes",Include_study?="Yes"),Input!Standard_error,"")</f>
        <v/>
      </c>
      <c r="I58" s="6" t="str">
        <f t="shared" si="82"/>
        <v/>
      </c>
      <c r="J58" s="6" t="str">
        <f t="shared" si="83"/>
        <v/>
      </c>
      <c r="K58" s="6" t="str">
        <f t="shared" si="84"/>
        <v/>
      </c>
      <c r="L58" s="6" t="str">
        <f t="shared" si="85"/>
        <v/>
      </c>
      <c r="M58" s="120" t="str">
        <f t="shared" si="86"/>
        <v/>
      </c>
      <c r="N58" s="54" t="str">
        <f t="shared" si="87"/>
        <v/>
      </c>
      <c r="O58" s="33"/>
      <c r="P58" s="75" t="e">
        <f t="shared" si="88"/>
        <v>#N/A</v>
      </c>
      <c r="Q58" s="6" t="e">
        <f>IF(AND(Sufficient_data="Yes",Include_study?="Yes",Input!Number_of_observations&lt;&gt;""),Effect_size-CI_Lower_limit,NA())</f>
        <v>#N/A</v>
      </c>
      <c r="R58" s="54" t="e">
        <f>IF(AND(Sufficient_data="Yes",Include_study?="Yes",Input!Number_of_observations&lt;&gt;""),CI_Upper_limit-Effect_size,NA())</f>
        <v>#N/A</v>
      </c>
      <c r="S58" s="33"/>
      <c r="T58" s="33"/>
      <c r="U58" s="33"/>
      <c r="V58" s="33"/>
      <c r="W58" s="163"/>
      <c r="X58" s="16" t="str">
        <f t="shared" si="144"/>
        <v/>
      </c>
      <c r="Y58" s="6" t="str">
        <f t="shared" si="90"/>
        <v/>
      </c>
      <c r="Z58" s="6" t="str">
        <f t="shared" si="91"/>
        <v/>
      </c>
      <c r="AA58" s="6" t="str">
        <f>IF(AND(Sufficient_data="Yes",Include_study?="Yes",Subgroup&lt;&gt;""),Input!Effect_size,"")</f>
        <v/>
      </c>
      <c r="AB58" s="6" t="str">
        <f t="shared" si="92"/>
        <v/>
      </c>
      <c r="AC58" s="6" t="str">
        <f t="shared" si="93"/>
        <v/>
      </c>
      <c r="AD58" s="6" t="str">
        <f t="shared" si="94"/>
        <v/>
      </c>
      <c r="AE58" s="6" t="str">
        <f t="shared" si="95"/>
        <v/>
      </c>
      <c r="AF58" s="6" t="str">
        <f t="shared" si="96"/>
        <v/>
      </c>
      <c r="AG58" s="125" t="str">
        <f t="shared" si="16"/>
        <v/>
      </c>
      <c r="AH58" s="128" t="str">
        <f t="shared" si="97"/>
        <v/>
      </c>
      <c r="AI58" s="33"/>
      <c r="AJ58" s="75" t="e">
        <f t="shared" si="145"/>
        <v>#N/A</v>
      </c>
      <c r="AK58" s="37" t="e">
        <f t="shared" si="99"/>
        <v>#N/A</v>
      </c>
      <c r="AL58" s="54" t="e">
        <f t="shared" si="100"/>
        <v>#N/A</v>
      </c>
      <c r="AM58" s="33"/>
      <c r="AN58" s="77" t="str">
        <f t="shared" si="146"/>
        <v/>
      </c>
      <c r="AO58" s="6" t="str">
        <f>IF(AND(Sufficient_data="Yes",Include_study?="Yes",Subgroup&lt;&gt;""),IF(COUNTIFS(Input!G$2:G57,"="&amp;"Yes",Input!C$2:C57,"="&amp;"Yes",Input!H$2:H57,"="&amp;Subgroup)&gt;0,"",Subgroup),"")</f>
        <v/>
      </c>
      <c r="AP58" s="16" t="str">
        <f t="shared" si="147"/>
        <v/>
      </c>
      <c r="AQ58" s="10" t="str">
        <f t="shared" si="148"/>
        <v/>
      </c>
      <c r="AR58" s="6" t="str">
        <f t="shared" si="149"/>
        <v/>
      </c>
      <c r="AS58" s="24" t="str">
        <f t="shared" si="150"/>
        <v/>
      </c>
      <c r="AT58" s="12" t="str">
        <f t="shared" si="151"/>
        <v/>
      </c>
      <c r="AU58" s="6" t="str">
        <f t="shared" si="152"/>
        <v/>
      </c>
      <c r="AV58" s="43" t="str">
        <f t="shared" si="108"/>
        <v/>
      </c>
      <c r="AW58" s="6" t="str">
        <f t="shared" si="153"/>
        <v/>
      </c>
      <c r="AX58" s="6" t="str">
        <f t="shared" si="154"/>
        <v/>
      </c>
      <c r="AY58" s="43" t="str">
        <f t="shared" si="111"/>
        <v/>
      </c>
      <c r="AZ58" s="16" t="str">
        <f t="shared" si="155"/>
        <v/>
      </c>
      <c r="BA58" s="131" t="str">
        <f t="shared" si="113"/>
        <v/>
      </c>
      <c r="BB58" s="131" t="str">
        <f t="shared" si="114"/>
        <v/>
      </c>
      <c r="BC58" s="6" t="str">
        <f t="shared" si="156"/>
        <v/>
      </c>
      <c r="BD58" s="6" t="str">
        <f t="shared" si="157"/>
        <v/>
      </c>
      <c r="BE58" s="131" t="str">
        <f t="shared" si="117"/>
        <v/>
      </c>
      <c r="BF58" s="131" t="str">
        <f t="shared" si="118"/>
        <v/>
      </c>
      <c r="BG58" s="6" t="str">
        <f t="shared" si="158"/>
        <v/>
      </c>
      <c r="BH58" s="6" t="str">
        <f t="shared" si="159"/>
        <v/>
      </c>
      <c r="BI58" s="6" t="str">
        <f t="shared" si="160"/>
        <v/>
      </c>
      <c r="BJ58" s="6" t="e">
        <f t="shared" si="161"/>
        <v>#N/A</v>
      </c>
      <c r="BK58" s="12" t="str">
        <f t="shared" si="76"/>
        <v/>
      </c>
      <c r="BL58" s="6" t="str">
        <f t="shared" si="162"/>
        <v/>
      </c>
      <c r="BM58" s="6" t="str">
        <f t="shared" si="124"/>
        <v/>
      </c>
      <c r="BN58" s="37" t="str">
        <f t="shared" si="163"/>
        <v/>
      </c>
      <c r="BO58" s="54" t="str">
        <f t="shared" si="72"/>
        <v/>
      </c>
      <c r="BP58" s="33"/>
      <c r="BQ58" s="33"/>
      <c r="BR58" s="33"/>
      <c r="BS58" s="33"/>
      <c r="BT58" s="164"/>
      <c r="BU58" s="6" t="e">
        <f t="shared" si="45"/>
        <v>#N/A</v>
      </c>
      <c r="BV58" s="6" t="e">
        <f t="shared" si="46"/>
        <v>#N/A</v>
      </c>
      <c r="BW58" s="6" t="str">
        <f t="shared" si="126"/>
        <v/>
      </c>
      <c r="BX58" s="6" t="str">
        <f>IF(AND(Sufficient_data="Yes",Include_study?="Yes",Moderator&lt;&gt;""),'Moderator Analysis'!F:F-CG$3,"")</f>
        <v/>
      </c>
      <c r="BY58" s="54" t="str">
        <f>IF(AND(Sufficient_data="Yes",Include_study?="Yes",Moderator&lt;&gt;""),Weightf*(Effect_size-CG$5-CG$4*'Moderator Analysis'!F:F)^2,"")</f>
        <v/>
      </c>
      <c r="BZ58" s="33"/>
      <c r="CA58" s="75" t="str">
        <f>IF(AND(Sufficient_data="Yes",Include_study?="Yes",Moderator&lt;&gt;""),1/('Publication Bias Analysis'!F58^2+CG$7),"")</f>
        <v/>
      </c>
      <c r="CB58" s="6" t="str">
        <f>IF(AND(Sufficient_data="Yes",Include_study?="Yes",CA58&lt;&gt;""),Effect_size-'Moderator Analysis'!J$37,"")</f>
        <v/>
      </c>
      <c r="CC58" s="6" t="str">
        <f t="shared" si="127"/>
        <v/>
      </c>
      <c r="CD58" s="54" t="str">
        <f>IF(AND(Sufficient_data="Yes",Include_study?="Yes",CA58&lt;&gt;""),CA:CA*(Effect_size-'Moderator Analysis'!J$29-'Moderator Analysis'!J$30*Moderator)^2,"")</f>
        <v/>
      </c>
      <c r="CI58" s="164"/>
      <c r="CJ58" s="166"/>
      <c r="CK58" s="6" t="str">
        <f t="shared" si="128"/>
        <v/>
      </c>
      <c r="CL58" s="37" t="str">
        <f t="shared" si="129"/>
        <v/>
      </c>
      <c r="CM58" s="37" t="str">
        <f>IF(AND(Include_study?="Yes",Sufficient_data="Yes"),1/(Standard_error^2+IF(Additional_model="Fixed effect",0,'Publication Bias Analysis'!L$32)),"")</f>
        <v/>
      </c>
      <c r="CN58" s="37" t="str">
        <f>IF(AND(Include_study?="Yes",Sufficient_data="Yes"),'Publication Bias Analysis'!E:E-'Publication Bias Analysis'!I$29,"")</f>
        <v/>
      </c>
      <c r="CO58" s="37" t="str">
        <f t="shared" si="130"/>
        <v/>
      </c>
      <c r="CP58" s="37" t="str">
        <f t="shared" si="131"/>
        <v/>
      </c>
      <c r="CQ58" s="104" t="str">
        <f t="shared" si="132"/>
        <v/>
      </c>
      <c r="CR58" s="104" t="str">
        <f>IF(AND(Include_study?="Yes",Sufficient_data="Yes"),CQ:CQ+IF(DC:DC&lt;0,-1,1)*COUNTIF(CQ$2:CQ57,CQ:CQ),"")</f>
        <v/>
      </c>
      <c r="CS58" s="104" t="str">
        <f>IF(AND(Include_study?="Yes",Sufficient_data="Yes"),RANK(DG:DG,DG:DG,1)*IF(DF:DF&lt;0,-1,1)+IF(DF:DF&lt;0,-1,1)*COUNTIF(CQ$2:CQ57,CQ:CQ),"")</f>
        <v/>
      </c>
      <c r="CT58" s="104" t="str">
        <f>IF(AND(Include_study?="Yes",Sufficient_data="Yes"),RANK(DJ:DJ,DJ:DJ,1)*IF(DI:DI&lt;0,-1,1)+IF(DI:DI&lt;0,-1,1)*COUNTIF(CQ$2:CQ57,CQ:CQ),"")</f>
        <v/>
      </c>
      <c r="CU58" s="6" t="e">
        <f>IF(AND(Include_study?="Yes",Sufficient_data="Yes"),'Publication Bias Analysis'!E:E,NA())</f>
        <v>#N/A</v>
      </c>
      <c r="CV58" s="54" t="e">
        <f>IF(AND(Include_study?="Yes",Sufficient_data="Yes"),'Publication Bias Analysis'!F:F,NA())</f>
        <v>#N/A</v>
      </c>
      <c r="CW58" s="33"/>
      <c r="CX58" s="33"/>
      <c r="CY58" s="33"/>
      <c r="CZ58" s="33"/>
      <c r="DA58" s="33"/>
      <c r="DB58" s="157"/>
      <c r="DC5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8" s="6" t="str">
        <f t="shared" si="164"/>
        <v/>
      </c>
      <c r="DE58" s="54" t="str">
        <f>IF(AND(Include_study?="Yes",Sufficient_data="Yes"),1/('Publication Bias Analysis'!F:F^2+IF(Additional_model="Fixed effect",0,$DN$6)),"")</f>
        <v/>
      </c>
      <c r="DF58" s="6" t="str">
        <f>IF(AND(Include_study?="Yes",Sufficient_data="Yes"),IF('Publication Bias Analysis'!L$38="Left",'Publication Bias Analysis'!E:E-DN$3,DN$3-'Publication Bias Analysis'!E:E),"")</f>
        <v/>
      </c>
      <c r="DG58" s="6" t="str">
        <f t="shared" si="165"/>
        <v/>
      </c>
      <c r="DH58" s="54" t="str">
        <f>IF(AND(DF58&lt;&gt;"",CR58&lt;=MAX(CR:CR)-DN$7),1/('Publication Bias Analysis'!F:F^2+IF(Additional_model="Fixed effect",0,$DN$13)),"")</f>
        <v/>
      </c>
      <c r="DI58" s="6" t="str">
        <f>IF(AND(Include_study?="Yes",Sufficient_data="Yes"),IF('Publication Bias Analysis'!L$38="Left",'Publication Bias Analysis'!E:E-DN$10,DN$10-'Publication Bias Analysis'!E:E),"")</f>
        <v/>
      </c>
      <c r="DJ58" s="6" t="str">
        <f t="shared" si="166"/>
        <v/>
      </c>
      <c r="DK58" s="54" t="str">
        <f t="shared" si="136"/>
        <v/>
      </c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W58" s="33"/>
      <c r="DX58" s="33"/>
      <c r="DY58" s="33"/>
      <c r="DZ58" s="33"/>
      <c r="EA58" s="33"/>
      <c r="EB58" s="157"/>
      <c r="EC58" s="6" t="str">
        <f>IF(AND(Include_study?="Yes",Sufficient_data="Yes"),Calculations!CO:CO-AVERAGE(Calculations!CO:CO),"")</f>
        <v/>
      </c>
      <c r="ED58" s="54" t="str">
        <f>IF(AND(Include_study?="Yes",Sufficient_data="Yes"),Calculations!CP58-('Publication Bias Analysis'!P$3+Calculations!CO58*'Publication Bias Analysis'!P$4),"")</f>
        <v/>
      </c>
      <c r="EE58" s="33"/>
      <c r="EF58" s="157"/>
      <c r="EG58" s="6" t="str">
        <f t="shared" si="137"/>
        <v/>
      </c>
      <c r="EH58" s="6" t="str">
        <f t="shared" si="138"/>
        <v/>
      </c>
      <c r="EI58" s="10" t="str">
        <f t="shared" si="139"/>
        <v/>
      </c>
      <c r="EJ58" s="10" t="str">
        <f t="shared" si="140"/>
        <v/>
      </c>
      <c r="EK58" s="10" t="str">
        <f>IF(AND(Include_study?="Yes",Sufficient_data="Yes"),COUNTIFS(EI$2:EI57,"&lt;"&amp;EI58,EJ$2:EJ57,"&lt;"&amp;EJ58)+COUNTIFS(EI$2:EI57,"&gt;"&amp;EI58,EJ$2:EJ57,"&gt;"&amp;EJ58)+COUNTIFS(EI59:EI$201,"&lt;"&amp;EI58,EJ59:EJ$201,"&lt;"&amp;EJ58)+COUNTIFS(EI59:EI$201,"&gt;"&amp;EI58,EJ59:EJ$201,"&gt;"&amp;EJ58),"")</f>
        <v/>
      </c>
      <c r="EL58" s="70" t="str">
        <f>IF(AND(Include_study?="Yes",Sufficient_data="Yes"),COUNTIFS(EI$2:EI57,"&lt;"&amp;EI58,EJ$2:EJ57,"&gt;"&amp;EJ58)+COUNTIFS(EI$2:EI57,"&gt;"&amp;EI58,EJ$2:EJ57,"&lt;"&amp;EJ58)+COUNTIFS(EI59:EI$201,"&lt;"&amp;EI58,EJ59:EJ$201,"&gt;"&amp;EJ58)+COUNTIFS(EI59:EI$201,"&gt;"&amp;EI58,EJ59:EJ$201,"&lt;"&amp;EJ58),"")</f>
        <v/>
      </c>
      <c r="EN58" s="157"/>
      <c r="EO58" s="33"/>
      <c r="EP58" s="33"/>
      <c r="EQ58" s="33"/>
      <c r="ER58" s="33"/>
      <c r="ES58" s="157"/>
      <c r="ET58" s="6" t="e">
        <f t="shared" si="141"/>
        <v>#N/A</v>
      </c>
      <c r="EU58" s="54" t="e">
        <f t="shared" si="142"/>
        <v>#N/A</v>
      </c>
      <c r="EV58" s="33"/>
      <c r="EW58" s="33"/>
      <c r="EX58" s="33"/>
      <c r="EY58" s="33"/>
      <c r="EZ58" s="33"/>
      <c r="FA58" s="157"/>
      <c r="FB58" s="10" t="str">
        <f>IF('Publication Bias Analysis'!AS:AS&lt;&gt;"",RANK('Publication Bias Analysis'!AS:AS,'Publication Bias Analysis'!AS:AS,1)+COUNTIF('Publication Bias Analysis'!AS$2:AS57,'Publication Bias Analysis'!AS58),"")</f>
        <v/>
      </c>
      <c r="FC58" s="6" t="str">
        <f t="shared" si="167"/>
        <v/>
      </c>
      <c r="FD58" s="43" t="e">
        <f>IF(AND(Include_study?="Yes",Sufficient_data="Yes"),'Publication Bias Analysis'!AR58,NA())</f>
        <v>#N/A</v>
      </c>
      <c r="FE58" s="43" t="e">
        <f>IF(AND(Include_study?="Yes",Sufficient_data="Yes"),'Publication Bias Analysis'!AS58,NA())</f>
        <v>#N/A</v>
      </c>
      <c r="FF58" s="6" t="str">
        <f>IF(AND(Include_study?="Yes",Sufficient_data="Yes"),Calculations!FD58-AVERAGE('Publication Bias Analysis'!AR:AR),"")</f>
        <v/>
      </c>
      <c r="FG58" s="54" t="str">
        <f>IF(AND(Include_study?="Yes",Sufficient_data="Yes"),FE:FE-('Publication Bias Analysis'!AV$30+'Publication Bias Analysis'!AV$31*FD:FD),"")</f>
        <v/>
      </c>
      <c r="FM58" s="157"/>
      <c r="FN58" s="6" t="str">
        <f t="shared" si="70"/>
        <v/>
      </c>
      <c r="FO58" s="6" t="str">
        <f t="shared" si="168"/>
        <v/>
      </c>
      <c r="FP58" s="54" t="str">
        <f t="shared" si="75"/>
        <v/>
      </c>
      <c r="FQ58" s="33"/>
    </row>
    <row r="59" spans="1:173" x14ac:dyDescent="0.2">
      <c r="A59" s="163"/>
      <c r="B59" s="10" t="str">
        <f>IF(AND(Sufficient_data="Yes",Include_study?="Yes"),IF(AND(Sort_By=$E$1,Order="Ascending"),IF(Input!Study_name="",COUNTIFS(Input!Study_name,"&lt;&gt;"&amp;"",Include_study?,"Yes",Sufficient_data,"Yes")+1,IF(COUNT(E59)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59" s="10" t="str">
        <f>IF(B59&lt;&gt;"",IF(B59=0,COUNTIF(B$2:B58,0)+1,COUNTIF(B$2:B58,B59)+COUNTIF(B:B,"&lt;"&amp;B59)+1),"")</f>
        <v/>
      </c>
      <c r="D59" s="10" t="str">
        <f t="shared" si="81"/>
        <v/>
      </c>
      <c r="E59" s="6" t="str">
        <f>IF(AND(Sufficient_data="Yes",Include_study?="Yes",Input!Study_name&lt;&gt;""),Input!Study_name,"")</f>
        <v/>
      </c>
      <c r="F59" s="6" t="str">
        <f>IF(AND(Sufficient_data="Yes",Include_study?="Yes"),Input!Effect_size,"")</f>
        <v/>
      </c>
      <c r="G59" s="10" t="str">
        <f>IF(AND(Sufficient_data="Yes",Include_study?="Yes",Input!Number_of_observations&lt;&gt;""),Input!Number_of_observations,"")</f>
        <v/>
      </c>
      <c r="H59" s="6" t="str">
        <f>IF(AND(Sufficient_data="Yes",Include_study?="Yes"),Input!Standard_error,"")</f>
        <v/>
      </c>
      <c r="I59" s="6" t="str">
        <f t="shared" si="82"/>
        <v/>
      </c>
      <c r="J59" s="6" t="str">
        <f t="shared" si="83"/>
        <v/>
      </c>
      <c r="K59" s="6" t="str">
        <f t="shared" si="84"/>
        <v/>
      </c>
      <c r="L59" s="6" t="str">
        <f t="shared" si="85"/>
        <v/>
      </c>
      <c r="M59" s="120" t="str">
        <f t="shared" si="86"/>
        <v/>
      </c>
      <c r="N59" s="54" t="str">
        <f t="shared" si="87"/>
        <v/>
      </c>
      <c r="O59" s="33"/>
      <c r="P59" s="75" t="e">
        <f t="shared" si="88"/>
        <v>#N/A</v>
      </c>
      <c r="Q59" s="6" t="e">
        <f>IF(AND(Sufficient_data="Yes",Include_study?="Yes",Input!Number_of_observations&lt;&gt;""),Effect_size-CI_Lower_limit,NA())</f>
        <v>#N/A</v>
      </c>
      <c r="R59" s="54" t="e">
        <f>IF(AND(Sufficient_data="Yes",Include_study?="Yes",Input!Number_of_observations&lt;&gt;""),CI_Upper_limit-Effect_size,NA())</f>
        <v>#N/A</v>
      </c>
      <c r="S59" s="33"/>
      <c r="T59" s="33"/>
      <c r="U59" s="33"/>
      <c r="V59" s="33"/>
      <c r="W59" s="163"/>
      <c r="X59" s="16" t="str">
        <f t="shared" si="144"/>
        <v/>
      </c>
      <c r="Y59" s="6" t="str">
        <f t="shared" si="90"/>
        <v/>
      </c>
      <c r="Z59" s="6" t="str">
        <f t="shared" si="91"/>
        <v/>
      </c>
      <c r="AA59" s="6" t="str">
        <f>IF(AND(Sufficient_data="Yes",Include_study?="Yes",Subgroup&lt;&gt;""),Input!Effect_size,"")</f>
        <v/>
      </c>
      <c r="AB59" s="6" t="str">
        <f t="shared" si="92"/>
        <v/>
      </c>
      <c r="AC59" s="6" t="str">
        <f t="shared" si="93"/>
        <v/>
      </c>
      <c r="AD59" s="6" t="str">
        <f t="shared" si="94"/>
        <v/>
      </c>
      <c r="AE59" s="6" t="str">
        <f t="shared" si="95"/>
        <v/>
      </c>
      <c r="AF59" s="6" t="str">
        <f t="shared" si="96"/>
        <v/>
      </c>
      <c r="AG59" s="125" t="str">
        <f t="shared" si="16"/>
        <v/>
      </c>
      <c r="AH59" s="128" t="str">
        <f t="shared" si="97"/>
        <v/>
      </c>
      <c r="AI59" s="33"/>
      <c r="AJ59" s="75" t="e">
        <f t="shared" si="145"/>
        <v>#N/A</v>
      </c>
      <c r="AK59" s="37" t="e">
        <f t="shared" si="99"/>
        <v>#N/A</v>
      </c>
      <c r="AL59" s="54" t="e">
        <f t="shared" si="100"/>
        <v>#N/A</v>
      </c>
      <c r="AM59" s="33"/>
      <c r="AN59" s="77" t="str">
        <f t="shared" si="146"/>
        <v/>
      </c>
      <c r="AO59" s="6" t="str">
        <f>IF(AND(Sufficient_data="Yes",Include_study?="Yes",Subgroup&lt;&gt;""),IF(COUNTIFS(Input!G$2:G58,"="&amp;"Yes",Input!C$2:C58,"="&amp;"Yes",Input!H$2:H58,"="&amp;Subgroup)&gt;0,"",Subgroup),"")</f>
        <v/>
      </c>
      <c r="AP59" s="16" t="str">
        <f t="shared" si="147"/>
        <v/>
      </c>
      <c r="AQ59" s="10" t="str">
        <f t="shared" si="148"/>
        <v/>
      </c>
      <c r="AR59" s="6" t="str">
        <f t="shared" si="149"/>
        <v/>
      </c>
      <c r="AS59" s="24" t="str">
        <f t="shared" si="150"/>
        <v/>
      </c>
      <c r="AT59" s="12" t="str">
        <f t="shared" si="151"/>
        <v/>
      </c>
      <c r="AU59" s="6" t="str">
        <f t="shared" si="152"/>
        <v/>
      </c>
      <c r="AV59" s="43" t="str">
        <f t="shared" si="108"/>
        <v/>
      </c>
      <c r="AW59" s="6" t="str">
        <f t="shared" si="153"/>
        <v/>
      </c>
      <c r="AX59" s="6" t="str">
        <f t="shared" si="154"/>
        <v/>
      </c>
      <c r="AY59" s="43" t="str">
        <f t="shared" si="111"/>
        <v/>
      </c>
      <c r="AZ59" s="16" t="str">
        <f t="shared" si="155"/>
        <v/>
      </c>
      <c r="BA59" s="131" t="str">
        <f t="shared" si="113"/>
        <v/>
      </c>
      <c r="BB59" s="131" t="str">
        <f t="shared" si="114"/>
        <v/>
      </c>
      <c r="BC59" s="6" t="str">
        <f t="shared" si="156"/>
        <v/>
      </c>
      <c r="BD59" s="6" t="str">
        <f t="shared" si="157"/>
        <v/>
      </c>
      <c r="BE59" s="131" t="str">
        <f t="shared" si="117"/>
        <v/>
      </c>
      <c r="BF59" s="131" t="str">
        <f t="shared" si="118"/>
        <v/>
      </c>
      <c r="BG59" s="6" t="str">
        <f t="shared" si="158"/>
        <v/>
      </c>
      <c r="BH59" s="6" t="str">
        <f t="shared" si="159"/>
        <v/>
      </c>
      <c r="BI59" s="6" t="str">
        <f t="shared" si="160"/>
        <v/>
      </c>
      <c r="BJ59" s="6" t="e">
        <f t="shared" si="161"/>
        <v>#N/A</v>
      </c>
      <c r="BK59" s="12" t="str">
        <f t="shared" si="76"/>
        <v/>
      </c>
      <c r="BL59" s="6" t="str">
        <f t="shared" si="162"/>
        <v/>
      </c>
      <c r="BM59" s="6" t="str">
        <f t="shared" si="124"/>
        <v/>
      </c>
      <c r="BN59" s="37" t="str">
        <f t="shared" si="163"/>
        <v/>
      </c>
      <c r="BO59" s="54" t="str">
        <f t="shared" si="72"/>
        <v/>
      </c>
      <c r="BP59" s="33"/>
      <c r="BQ59" s="33"/>
      <c r="BR59" s="33"/>
      <c r="BS59" s="33"/>
      <c r="BT59" s="164"/>
      <c r="BU59" s="6" t="e">
        <f t="shared" si="45"/>
        <v>#N/A</v>
      </c>
      <c r="BV59" s="6" t="e">
        <f t="shared" si="46"/>
        <v>#N/A</v>
      </c>
      <c r="BW59" s="6" t="str">
        <f t="shared" si="126"/>
        <v/>
      </c>
      <c r="BX59" s="6" t="str">
        <f>IF(AND(Sufficient_data="Yes",Include_study?="Yes",Moderator&lt;&gt;""),'Moderator Analysis'!F:F-CG$3,"")</f>
        <v/>
      </c>
      <c r="BY59" s="54" t="str">
        <f>IF(AND(Sufficient_data="Yes",Include_study?="Yes",Moderator&lt;&gt;""),Weightf*(Effect_size-CG$5-CG$4*'Moderator Analysis'!F:F)^2,"")</f>
        <v/>
      </c>
      <c r="BZ59" s="33"/>
      <c r="CA59" s="75" t="str">
        <f>IF(AND(Sufficient_data="Yes",Include_study?="Yes",Moderator&lt;&gt;""),1/('Publication Bias Analysis'!F59^2+CG$7),"")</f>
        <v/>
      </c>
      <c r="CB59" s="6" t="str">
        <f>IF(AND(Sufficient_data="Yes",Include_study?="Yes",CA59&lt;&gt;""),Effect_size-'Moderator Analysis'!J$37,"")</f>
        <v/>
      </c>
      <c r="CC59" s="6" t="str">
        <f t="shared" si="127"/>
        <v/>
      </c>
      <c r="CD59" s="54" t="str">
        <f>IF(AND(Sufficient_data="Yes",Include_study?="Yes",CA59&lt;&gt;""),CA:CA*(Effect_size-'Moderator Analysis'!J$29-'Moderator Analysis'!J$30*Moderator)^2,"")</f>
        <v/>
      </c>
      <c r="CI59" s="164"/>
      <c r="CJ59" s="166"/>
      <c r="CK59" s="6" t="str">
        <f t="shared" si="128"/>
        <v/>
      </c>
      <c r="CL59" s="37" t="str">
        <f t="shared" si="129"/>
        <v/>
      </c>
      <c r="CM59" s="37" t="str">
        <f>IF(AND(Include_study?="Yes",Sufficient_data="Yes"),1/(Standard_error^2+IF(Additional_model="Fixed effect",0,'Publication Bias Analysis'!L$32)),"")</f>
        <v/>
      </c>
      <c r="CN59" s="37" t="str">
        <f>IF(AND(Include_study?="Yes",Sufficient_data="Yes"),'Publication Bias Analysis'!E:E-'Publication Bias Analysis'!I$29,"")</f>
        <v/>
      </c>
      <c r="CO59" s="37" t="str">
        <f t="shared" si="130"/>
        <v/>
      </c>
      <c r="CP59" s="37" t="str">
        <f t="shared" si="131"/>
        <v/>
      </c>
      <c r="CQ59" s="104" t="str">
        <f t="shared" si="132"/>
        <v/>
      </c>
      <c r="CR59" s="104" t="str">
        <f>IF(AND(Include_study?="Yes",Sufficient_data="Yes"),CQ:CQ+IF(DC:DC&lt;0,-1,1)*COUNTIF(CQ$2:CQ58,CQ:CQ),"")</f>
        <v/>
      </c>
      <c r="CS59" s="104" t="str">
        <f>IF(AND(Include_study?="Yes",Sufficient_data="Yes"),RANK(DG:DG,DG:DG,1)*IF(DF:DF&lt;0,-1,1)+IF(DF:DF&lt;0,-1,1)*COUNTIF(CQ$2:CQ58,CQ:CQ),"")</f>
        <v/>
      </c>
      <c r="CT59" s="104" t="str">
        <f>IF(AND(Include_study?="Yes",Sufficient_data="Yes"),RANK(DJ:DJ,DJ:DJ,1)*IF(DI:DI&lt;0,-1,1)+IF(DI:DI&lt;0,-1,1)*COUNTIF(CQ$2:CQ58,CQ:CQ),"")</f>
        <v/>
      </c>
      <c r="CU59" s="6" t="e">
        <f>IF(AND(Include_study?="Yes",Sufficient_data="Yes"),'Publication Bias Analysis'!E:E,NA())</f>
        <v>#N/A</v>
      </c>
      <c r="CV59" s="54" t="e">
        <f>IF(AND(Include_study?="Yes",Sufficient_data="Yes"),'Publication Bias Analysis'!F:F,NA())</f>
        <v>#N/A</v>
      </c>
      <c r="CW59" s="33"/>
      <c r="CX59" s="33"/>
      <c r="CY59" s="33"/>
      <c r="CZ59" s="33"/>
      <c r="DA59" s="33"/>
      <c r="DB59" s="157"/>
      <c r="DC5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59" s="6" t="str">
        <f t="shared" si="164"/>
        <v/>
      </c>
      <c r="DE59" s="54" t="str">
        <f>IF(AND(Include_study?="Yes",Sufficient_data="Yes"),1/('Publication Bias Analysis'!F:F^2+IF(Additional_model="Fixed effect",0,$DN$6)),"")</f>
        <v/>
      </c>
      <c r="DF59" s="6" t="str">
        <f>IF(AND(Include_study?="Yes",Sufficient_data="Yes"),IF('Publication Bias Analysis'!L$38="Left",'Publication Bias Analysis'!E:E-DN$3,DN$3-'Publication Bias Analysis'!E:E),"")</f>
        <v/>
      </c>
      <c r="DG59" s="6" t="str">
        <f t="shared" si="165"/>
        <v/>
      </c>
      <c r="DH59" s="54" t="str">
        <f>IF(AND(DF59&lt;&gt;"",CR59&lt;=MAX(CR:CR)-DN$7),1/('Publication Bias Analysis'!F:F^2+IF(Additional_model="Fixed effect",0,$DN$13)),"")</f>
        <v/>
      </c>
      <c r="DI59" s="6" t="str">
        <f>IF(AND(Include_study?="Yes",Sufficient_data="Yes"),IF('Publication Bias Analysis'!L$38="Left",'Publication Bias Analysis'!E:E-DN$10,DN$10-'Publication Bias Analysis'!E:E),"")</f>
        <v/>
      </c>
      <c r="DJ59" s="6" t="str">
        <f t="shared" si="166"/>
        <v/>
      </c>
      <c r="DK59" s="54" t="str">
        <f t="shared" si="136"/>
        <v/>
      </c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W59" s="33"/>
      <c r="DX59" s="33"/>
      <c r="DY59" s="33"/>
      <c r="DZ59" s="33"/>
      <c r="EA59" s="33"/>
      <c r="EB59" s="157"/>
      <c r="EC59" s="6" t="str">
        <f>IF(AND(Include_study?="Yes",Sufficient_data="Yes"),Calculations!CO:CO-AVERAGE(Calculations!CO:CO),"")</f>
        <v/>
      </c>
      <c r="ED59" s="54" t="str">
        <f>IF(AND(Include_study?="Yes",Sufficient_data="Yes"),Calculations!CP59-('Publication Bias Analysis'!P$3+Calculations!CO59*'Publication Bias Analysis'!P$4),"")</f>
        <v/>
      </c>
      <c r="EE59" s="33"/>
      <c r="EF59" s="157"/>
      <c r="EG59" s="6" t="str">
        <f t="shared" si="137"/>
        <v/>
      </c>
      <c r="EH59" s="6" t="str">
        <f t="shared" si="138"/>
        <v/>
      </c>
      <c r="EI59" s="10" t="str">
        <f t="shared" si="139"/>
        <v/>
      </c>
      <c r="EJ59" s="10" t="str">
        <f t="shared" si="140"/>
        <v/>
      </c>
      <c r="EK59" s="10" t="str">
        <f>IF(AND(Include_study?="Yes",Sufficient_data="Yes"),COUNTIFS(EI$2:EI58,"&lt;"&amp;EI59,EJ$2:EJ58,"&lt;"&amp;EJ59)+COUNTIFS(EI$2:EI58,"&gt;"&amp;EI59,EJ$2:EJ58,"&gt;"&amp;EJ59)+COUNTIFS(EI60:EI$201,"&lt;"&amp;EI59,EJ60:EJ$201,"&lt;"&amp;EJ59)+COUNTIFS(EI60:EI$201,"&gt;"&amp;EI59,EJ60:EJ$201,"&gt;"&amp;EJ59),"")</f>
        <v/>
      </c>
      <c r="EL59" s="70" t="str">
        <f>IF(AND(Include_study?="Yes",Sufficient_data="Yes"),COUNTIFS(EI$2:EI58,"&lt;"&amp;EI59,EJ$2:EJ58,"&gt;"&amp;EJ59)+COUNTIFS(EI$2:EI58,"&gt;"&amp;EI59,EJ$2:EJ58,"&lt;"&amp;EJ59)+COUNTIFS(EI60:EI$201,"&lt;"&amp;EI59,EJ60:EJ$201,"&gt;"&amp;EJ59)+COUNTIFS(EI60:EI$201,"&gt;"&amp;EI59,EJ60:EJ$201,"&lt;"&amp;EJ59),"")</f>
        <v/>
      </c>
      <c r="EN59" s="157"/>
      <c r="EO59" s="33"/>
      <c r="EP59" s="33"/>
      <c r="EQ59" s="33"/>
      <c r="ER59" s="33"/>
      <c r="ES59" s="157"/>
      <c r="ET59" s="6" t="e">
        <f t="shared" si="141"/>
        <v>#N/A</v>
      </c>
      <c r="EU59" s="54" t="e">
        <f t="shared" si="142"/>
        <v>#N/A</v>
      </c>
      <c r="EV59" s="33"/>
      <c r="EW59" s="33"/>
      <c r="EX59" s="33"/>
      <c r="EY59" s="33"/>
      <c r="EZ59" s="33"/>
      <c r="FA59" s="157"/>
      <c r="FB59" s="10" t="str">
        <f>IF('Publication Bias Analysis'!AS:AS&lt;&gt;"",RANK('Publication Bias Analysis'!AS:AS,'Publication Bias Analysis'!AS:AS,1)+COUNTIF('Publication Bias Analysis'!AS$2:AS58,'Publication Bias Analysis'!AS59),"")</f>
        <v/>
      </c>
      <c r="FC59" s="6" t="str">
        <f t="shared" si="167"/>
        <v/>
      </c>
      <c r="FD59" s="43" t="e">
        <f>IF(AND(Include_study?="Yes",Sufficient_data="Yes"),'Publication Bias Analysis'!AR59,NA())</f>
        <v>#N/A</v>
      </c>
      <c r="FE59" s="43" t="e">
        <f>IF(AND(Include_study?="Yes",Sufficient_data="Yes"),'Publication Bias Analysis'!AS59,NA())</f>
        <v>#N/A</v>
      </c>
      <c r="FF59" s="6" t="str">
        <f>IF(AND(Include_study?="Yes",Sufficient_data="Yes"),Calculations!FD59-AVERAGE('Publication Bias Analysis'!AR:AR),"")</f>
        <v/>
      </c>
      <c r="FG59" s="54" t="str">
        <f>IF(AND(Include_study?="Yes",Sufficient_data="Yes"),FE:FE-('Publication Bias Analysis'!AV$30+'Publication Bias Analysis'!AV$31*FD:FD),"")</f>
        <v/>
      </c>
      <c r="FM59" s="157"/>
      <c r="FN59" s="6" t="str">
        <f t="shared" si="70"/>
        <v/>
      </c>
      <c r="FO59" s="6" t="str">
        <f t="shared" si="168"/>
        <v/>
      </c>
      <c r="FP59" s="54" t="str">
        <f t="shared" si="75"/>
        <v/>
      </c>
      <c r="FQ59" s="33"/>
    </row>
    <row r="60" spans="1:173" x14ac:dyDescent="0.2">
      <c r="A60" s="163"/>
      <c r="B60" s="10" t="str">
        <f>IF(AND(Sufficient_data="Yes",Include_study?="Yes"),IF(AND(Sort_By=$E$1,Order="Ascending"),IF(Input!Study_name="",COUNTIFS(Input!Study_name,"&lt;&gt;"&amp;"",Include_study?,"Yes",Sufficient_data,"Yes")+1,IF(COUNT(E60)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0" s="10" t="str">
        <f>IF(B60&lt;&gt;"",IF(B60=0,COUNTIF(B$2:B59,0)+1,COUNTIF(B$2:B59,B60)+COUNTIF(B:B,"&lt;"&amp;B60)+1),"")</f>
        <v/>
      </c>
      <c r="D60" s="10" t="str">
        <f t="shared" si="81"/>
        <v/>
      </c>
      <c r="E60" s="6" t="str">
        <f>IF(AND(Sufficient_data="Yes",Include_study?="Yes",Input!Study_name&lt;&gt;""),Input!Study_name,"")</f>
        <v/>
      </c>
      <c r="F60" s="6" t="str">
        <f>IF(AND(Sufficient_data="Yes",Include_study?="Yes"),Input!Effect_size,"")</f>
        <v/>
      </c>
      <c r="G60" s="10" t="str">
        <f>IF(AND(Sufficient_data="Yes",Include_study?="Yes",Input!Number_of_observations&lt;&gt;""),Input!Number_of_observations,"")</f>
        <v/>
      </c>
      <c r="H60" s="6" t="str">
        <f>IF(AND(Sufficient_data="Yes",Include_study?="Yes"),Input!Standard_error,"")</f>
        <v/>
      </c>
      <c r="I60" s="6" t="str">
        <f t="shared" si="82"/>
        <v/>
      </c>
      <c r="J60" s="6" t="str">
        <f t="shared" si="83"/>
        <v/>
      </c>
      <c r="K60" s="6" t="str">
        <f t="shared" si="84"/>
        <v/>
      </c>
      <c r="L60" s="6" t="str">
        <f t="shared" si="85"/>
        <v/>
      </c>
      <c r="M60" s="120" t="str">
        <f t="shared" si="86"/>
        <v/>
      </c>
      <c r="N60" s="54" t="str">
        <f t="shared" si="87"/>
        <v/>
      </c>
      <c r="O60" s="33"/>
      <c r="P60" s="75" t="e">
        <f t="shared" si="88"/>
        <v>#N/A</v>
      </c>
      <c r="Q60" s="6" t="e">
        <f>IF(AND(Sufficient_data="Yes",Include_study?="Yes",Input!Number_of_observations&lt;&gt;""),Effect_size-CI_Lower_limit,NA())</f>
        <v>#N/A</v>
      </c>
      <c r="R60" s="54" t="e">
        <f>IF(AND(Sufficient_data="Yes",Include_study?="Yes",Input!Number_of_observations&lt;&gt;""),CI_Upper_limit-Effect_size,NA())</f>
        <v>#N/A</v>
      </c>
      <c r="S60" s="33"/>
      <c r="T60" s="33"/>
      <c r="U60" s="33"/>
      <c r="V60" s="33"/>
      <c r="W60" s="163"/>
      <c r="X60" s="16" t="str">
        <f t="shared" si="144"/>
        <v/>
      </c>
      <c r="Y60" s="6" t="str">
        <f t="shared" si="90"/>
        <v/>
      </c>
      <c r="Z60" s="6" t="str">
        <f t="shared" si="91"/>
        <v/>
      </c>
      <c r="AA60" s="6" t="str">
        <f>IF(AND(Sufficient_data="Yes",Include_study?="Yes",Subgroup&lt;&gt;""),Input!Effect_size,"")</f>
        <v/>
      </c>
      <c r="AB60" s="6" t="str">
        <f t="shared" si="92"/>
        <v/>
      </c>
      <c r="AC60" s="6" t="str">
        <f t="shared" si="93"/>
        <v/>
      </c>
      <c r="AD60" s="6" t="str">
        <f t="shared" si="94"/>
        <v/>
      </c>
      <c r="AE60" s="6" t="str">
        <f t="shared" si="95"/>
        <v/>
      </c>
      <c r="AF60" s="6" t="str">
        <f t="shared" si="96"/>
        <v/>
      </c>
      <c r="AG60" s="125" t="str">
        <f t="shared" si="16"/>
        <v/>
      </c>
      <c r="AH60" s="128" t="str">
        <f t="shared" si="97"/>
        <v/>
      </c>
      <c r="AI60" s="33"/>
      <c r="AJ60" s="75" t="e">
        <f t="shared" si="145"/>
        <v>#N/A</v>
      </c>
      <c r="AK60" s="37" t="e">
        <f t="shared" si="99"/>
        <v>#N/A</v>
      </c>
      <c r="AL60" s="54" t="e">
        <f t="shared" si="100"/>
        <v>#N/A</v>
      </c>
      <c r="AM60" s="33"/>
      <c r="AN60" s="77" t="str">
        <f t="shared" si="146"/>
        <v/>
      </c>
      <c r="AO60" s="6" t="str">
        <f>IF(AND(Sufficient_data="Yes",Include_study?="Yes",Subgroup&lt;&gt;""),IF(COUNTIFS(Input!G$2:G59,"="&amp;"Yes",Input!C$2:C59,"="&amp;"Yes",Input!H$2:H59,"="&amp;Subgroup)&gt;0,"",Subgroup),"")</f>
        <v/>
      </c>
      <c r="AP60" s="16" t="str">
        <f t="shared" si="147"/>
        <v/>
      </c>
      <c r="AQ60" s="10" t="str">
        <f t="shared" si="148"/>
        <v/>
      </c>
      <c r="AR60" s="6" t="str">
        <f t="shared" si="149"/>
        <v/>
      </c>
      <c r="AS60" s="24" t="str">
        <f t="shared" si="150"/>
        <v/>
      </c>
      <c r="AT60" s="12" t="str">
        <f t="shared" si="151"/>
        <v/>
      </c>
      <c r="AU60" s="6" t="str">
        <f t="shared" si="152"/>
        <v/>
      </c>
      <c r="AV60" s="43" t="str">
        <f t="shared" si="108"/>
        <v/>
      </c>
      <c r="AW60" s="6" t="str">
        <f t="shared" si="153"/>
        <v/>
      </c>
      <c r="AX60" s="6" t="str">
        <f t="shared" si="154"/>
        <v/>
      </c>
      <c r="AY60" s="43" t="str">
        <f t="shared" si="111"/>
        <v/>
      </c>
      <c r="AZ60" s="16" t="str">
        <f t="shared" si="155"/>
        <v/>
      </c>
      <c r="BA60" s="131" t="str">
        <f t="shared" si="113"/>
        <v/>
      </c>
      <c r="BB60" s="131" t="str">
        <f t="shared" si="114"/>
        <v/>
      </c>
      <c r="BC60" s="6" t="str">
        <f t="shared" si="156"/>
        <v/>
      </c>
      <c r="BD60" s="6" t="str">
        <f t="shared" si="157"/>
        <v/>
      </c>
      <c r="BE60" s="131" t="str">
        <f t="shared" si="117"/>
        <v/>
      </c>
      <c r="BF60" s="131" t="str">
        <f t="shared" si="118"/>
        <v/>
      </c>
      <c r="BG60" s="6" t="str">
        <f t="shared" si="158"/>
        <v/>
      </c>
      <c r="BH60" s="6" t="str">
        <f t="shared" si="159"/>
        <v/>
      </c>
      <c r="BI60" s="6" t="str">
        <f t="shared" si="160"/>
        <v/>
      </c>
      <c r="BJ60" s="6" t="e">
        <f t="shared" si="161"/>
        <v>#N/A</v>
      </c>
      <c r="BK60" s="12" t="str">
        <f t="shared" si="76"/>
        <v/>
      </c>
      <c r="BL60" s="6" t="str">
        <f t="shared" si="162"/>
        <v/>
      </c>
      <c r="BM60" s="6" t="str">
        <f t="shared" si="124"/>
        <v/>
      </c>
      <c r="BN60" s="37" t="str">
        <f t="shared" si="163"/>
        <v/>
      </c>
      <c r="BO60" s="54" t="str">
        <f t="shared" si="72"/>
        <v/>
      </c>
      <c r="BP60" s="33"/>
      <c r="BQ60" s="33"/>
      <c r="BR60" s="33"/>
      <c r="BS60" s="33"/>
      <c r="BT60" s="164"/>
      <c r="BU60" s="6" t="e">
        <f t="shared" si="45"/>
        <v>#N/A</v>
      </c>
      <c r="BV60" s="6" t="e">
        <f t="shared" si="46"/>
        <v>#N/A</v>
      </c>
      <c r="BW60" s="6" t="str">
        <f t="shared" si="126"/>
        <v/>
      </c>
      <c r="BX60" s="6" t="str">
        <f>IF(AND(Sufficient_data="Yes",Include_study?="Yes",Moderator&lt;&gt;""),'Moderator Analysis'!F:F-CG$3,"")</f>
        <v/>
      </c>
      <c r="BY60" s="54" t="str">
        <f>IF(AND(Sufficient_data="Yes",Include_study?="Yes",Moderator&lt;&gt;""),Weightf*(Effect_size-CG$5-CG$4*'Moderator Analysis'!F:F)^2,"")</f>
        <v/>
      </c>
      <c r="BZ60" s="33"/>
      <c r="CA60" s="75" t="str">
        <f>IF(AND(Sufficient_data="Yes",Include_study?="Yes",Moderator&lt;&gt;""),1/('Publication Bias Analysis'!F60^2+CG$7),"")</f>
        <v/>
      </c>
      <c r="CB60" s="6" t="str">
        <f>IF(AND(Sufficient_data="Yes",Include_study?="Yes",CA60&lt;&gt;""),Effect_size-'Moderator Analysis'!J$37,"")</f>
        <v/>
      </c>
      <c r="CC60" s="6" t="str">
        <f t="shared" si="127"/>
        <v/>
      </c>
      <c r="CD60" s="54" t="str">
        <f>IF(AND(Sufficient_data="Yes",Include_study?="Yes",CA60&lt;&gt;""),CA:CA*(Effect_size-'Moderator Analysis'!J$29-'Moderator Analysis'!J$30*Moderator)^2,"")</f>
        <v/>
      </c>
      <c r="CI60" s="164"/>
      <c r="CJ60" s="166"/>
      <c r="CK60" s="6" t="str">
        <f t="shared" si="128"/>
        <v/>
      </c>
      <c r="CL60" s="37" t="str">
        <f t="shared" si="129"/>
        <v/>
      </c>
      <c r="CM60" s="37" t="str">
        <f>IF(AND(Include_study?="Yes",Sufficient_data="Yes"),1/(Standard_error^2+IF(Additional_model="Fixed effect",0,'Publication Bias Analysis'!L$32)),"")</f>
        <v/>
      </c>
      <c r="CN60" s="37" t="str">
        <f>IF(AND(Include_study?="Yes",Sufficient_data="Yes"),'Publication Bias Analysis'!E:E-'Publication Bias Analysis'!I$29,"")</f>
        <v/>
      </c>
      <c r="CO60" s="37" t="str">
        <f t="shared" si="130"/>
        <v/>
      </c>
      <c r="CP60" s="37" t="str">
        <f t="shared" si="131"/>
        <v/>
      </c>
      <c r="CQ60" s="104" t="str">
        <f t="shared" si="132"/>
        <v/>
      </c>
      <c r="CR60" s="104" t="str">
        <f>IF(AND(Include_study?="Yes",Sufficient_data="Yes"),CQ:CQ+IF(DC:DC&lt;0,-1,1)*COUNTIF(CQ$2:CQ59,CQ:CQ),"")</f>
        <v/>
      </c>
      <c r="CS60" s="104" t="str">
        <f>IF(AND(Include_study?="Yes",Sufficient_data="Yes"),RANK(DG:DG,DG:DG,1)*IF(DF:DF&lt;0,-1,1)+IF(DF:DF&lt;0,-1,1)*COUNTIF(CQ$2:CQ59,CQ:CQ),"")</f>
        <v/>
      </c>
      <c r="CT60" s="104" t="str">
        <f>IF(AND(Include_study?="Yes",Sufficient_data="Yes"),RANK(DJ:DJ,DJ:DJ,1)*IF(DI:DI&lt;0,-1,1)+IF(DI:DI&lt;0,-1,1)*COUNTIF(CQ$2:CQ59,CQ:CQ),"")</f>
        <v/>
      </c>
      <c r="CU60" s="6" t="e">
        <f>IF(AND(Include_study?="Yes",Sufficient_data="Yes"),'Publication Bias Analysis'!E:E,NA())</f>
        <v>#N/A</v>
      </c>
      <c r="CV60" s="54" t="e">
        <f>IF(AND(Include_study?="Yes",Sufficient_data="Yes"),'Publication Bias Analysis'!F:F,NA())</f>
        <v>#N/A</v>
      </c>
      <c r="CW60" s="33"/>
      <c r="CX60" s="33"/>
      <c r="CY60" s="33"/>
      <c r="CZ60" s="33"/>
      <c r="DA60" s="33"/>
      <c r="DB60" s="157"/>
      <c r="DC6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0" s="6" t="str">
        <f t="shared" si="164"/>
        <v/>
      </c>
      <c r="DE60" s="54" t="str">
        <f>IF(AND(Include_study?="Yes",Sufficient_data="Yes"),1/('Publication Bias Analysis'!F:F^2+IF(Additional_model="Fixed effect",0,$DN$6)),"")</f>
        <v/>
      </c>
      <c r="DF60" s="6" t="str">
        <f>IF(AND(Include_study?="Yes",Sufficient_data="Yes"),IF('Publication Bias Analysis'!L$38="Left",'Publication Bias Analysis'!E:E-DN$3,DN$3-'Publication Bias Analysis'!E:E),"")</f>
        <v/>
      </c>
      <c r="DG60" s="6" t="str">
        <f t="shared" si="165"/>
        <v/>
      </c>
      <c r="DH60" s="54" t="str">
        <f>IF(AND(DF60&lt;&gt;"",CR60&lt;=MAX(CR:CR)-DN$7),1/('Publication Bias Analysis'!F:F^2+IF(Additional_model="Fixed effect",0,$DN$13)),"")</f>
        <v/>
      </c>
      <c r="DI60" s="6" t="str">
        <f>IF(AND(Include_study?="Yes",Sufficient_data="Yes"),IF('Publication Bias Analysis'!L$38="Left",'Publication Bias Analysis'!E:E-DN$10,DN$10-'Publication Bias Analysis'!E:E),"")</f>
        <v/>
      </c>
      <c r="DJ60" s="6" t="str">
        <f t="shared" si="166"/>
        <v/>
      </c>
      <c r="DK60" s="54" t="str">
        <f t="shared" si="136"/>
        <v/>
      </c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W60" s="33"/>
      <c r="DX60" s="33"/>
      <c r="DY60" s="33"/>
      <c r="DZ60" s="33"/>
      <c r="EA60" s="33"/>
      <c r="EB60" s="157"/>
      <c r="EC60" s="6" t="str">
        <f>IF(AND(Include_study?="Yes",Sufficient_data="Yes"),Calculations!CO:CO-AVERAGE(Calculations!CO:CO),"")</f>
        <v/>
      </c>
      <c r="ED60" s="54" t="str">
        <f>IF(AND(Include_study?="Yes",Sufficient_data="Yes"),Calculations!CP60-('Publication Bias Analysis'!P$3+Calculations!CO60*'Publication Bias Analysis'!P$4),"")</f>
        <v/>
      </c>
      <c r="EE60" s="33"/>
      <c r="EF60" s="157"/>
      <c r="EG60" s="6" t="str">
        <f t="shared" si="137"/>
        <v/>
      </c>
      <c r="EH60" s="6" t="str">
        <f t="shared" si="138"/>
        <v/>
      </c>
      <c r="EI60" s="10" t="str">
        <f t="shared" si="139"/>
        <v/>
      </c>
      <c r="EJ60" s="10" t="str">
        <f t="shared" si="140"/>
        <v/>
      </c>
      <c r="EK60" s="10" t="str">
        <f>IF(AND(Include_study?="Yes",Sufficient_data="Yes"),COUNTIFS(EI$2:EI59,"&lt;"&amp;EI60,EJ$2:EJ59,"&lt;"&amp;EJ60)+COUNTIFS(EI$2:EI59,"&gt;"&amp;EI60,EJ$2:EJ59,"&gt;"&amp;EJ60)+COUNTIFS(EI61:EI$201,"&lt;"&amp;EI60,EJ61:EJ$201,"&lt;"&amp;EJ60)+COUNTIFS(EI61:EI$201,"&gt;"&amp;EI60,EJ61:EJ$201,"&gt;"&amp;EJ60),"")</f>
        <v/>
      </c>
      <c r="EL60" s="70" t="str">
        <f>IF(AND(Include_study?="Yes",Sufficient_data="Yes"),COUNTIFS(EI$2:EI59,"&lt;"&amp;EI60,EJ$2:EJ59,"&gt;"&amp;EJ60)+COUNTIFS(EI$2:EI59,"&gt;"&amp;EI60,EJ$2:EJ59,"&lt;"&amp;EJ60)+COUNTIFS(EI61:EI$201,"&lt;"&amp;EI60,EJ61:EJ$201,"&gt;"&amp;EJ60)+COUNTIFS(EI61:EI$201,"&gt;"&amp;EI60,EJ61:EJ$201,"&lt;"&amp;EJ60),"")</f>
        <v/>
      </c>
      <c r="EN60" s="157"/>
      <c r="EO60" s="33"/>
      <c r="EP60" s="33"/>
      <c r="EQ60" s="33"/>
      <c r="ER60" s="33"/>
      <c r="ES60" s="157"/>
      <c r="ET60" s="6" t="e">
        <f t="shared" si="141"/>
        <v>#N/A</v>
      </c>
      <c r="EU60" s="54" t="e">
        <f t="shared" si="142"/>
        <v>#N/A</v>
      </c>
      <c r="EV60" s="33"/>
      <c r="EW60" s="33"/>
      <c r="EX60" s="33"/>
      <c r="EY60" s="33"/>
      <c r="EZ60" s="33"/>
      <c r="FA60" s="157"/>
      <c r="FB60" s="10" t="str">
        <f>IF('Publication Bias Analysis'!AS:AS&lt;&gt;"",RANK('Publication Bias Analysis'!AS:AS,'Publication Bias Analysis'!AS:AS,1)+COUNTIF('Publication Bias Analysis'!AS$2:AS59,'Publication Bias Analysis'!AS60),"")</f>
        <v/>
      </c>
      <c r="FC60" s="6" t="str">
        <f t="shared" si="167"/>
        <v/>
      </c>
      <c r="FD60" s="43" t="e">
        <f>IF(AND(Include_study?="Yes",Sufficient_data="Yes"),'Publication Bias Analysis'!AR60,NA())</f>
        <v>#N/A</v>
      </c>
      <c r="FE60" s="43" t="e">
        <f>IF(AND(Include_study?="Yes",Sufficient_data="Yes"),'Publication Bias Analysis'!AS60,NA())</f>
        <v>#N/A</v>
      </c>
      <c r="FF60" s="6" t="str">
        <f>IF(AND(Include_study?="Yes",Sufficient_data="Yes"),Calculations!FD60-AVERAGE('Publication Bias Analysis'!AR:AR),"")</f>
        <v/>
      </c>
      <c r="FG60" s="54" t="str">
        <f>IF(AND(Include_study?="Yes",Sufficient_data="Yes"),FE:FE-('Publication Bias Analysis'!AV$30+'Publication Bias Analysis'!AV$31*FD:FD),"")</f>
        <v/>
      </c>
      <c r="FM60" s="157"/>
      <c r="FN60" s="6" t="str">
        <f t="shared" si="70"/>
        <v/>
      </c>
      <c r="FO60" s="6" t="str">
        <f t="shared" si="168"/>
        <v/>
      </c>
      <c r="FP60" s="54" t="str">
        <f t="shared" si="75"/>
        <v/>
      </c>
      <c r="FQ60" s="33"/>
    </row>
    <row r="61" spans="1:173" x14ac:dyDescent="0.2">
      <c r="A61" s="163"/>
      <c r="B61" s="10" t="str">
        <f>IF(AND(Sufficient_data="Yes",Include_study?="Yes"),IF(AND(Sort_By=$E$1,Order="Ascending"),IF(Input!Study_name="",COUNTIFS(Input!Study_name,"&lt;&gt;"&amp;"",Include_study?,"Yes",Sufficient_data,"Yes")+1,IF(COUNT(E61)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1" s="10" t="str">
        <f>IF(B61&lt;&gt;"",IF(B61=0,COUNTIF(B$2:B60,0)+1,COUNTIF(B$2:B60,B61)+COUNTIF(B:B,"&lt;"&amp;B61)+1),"")</f>
        <v/>
      </c>
      <c r="D61" s="10" t="str">
        <f t="shared" si="81"/>
        <v/>
      </c>
      <c r="E61" s="6" t="str">
        <f>IF(AND(Sufficient_data="Yes",Include_study?="Yes",Input!Study_name&lt;&gt;""),Input!Study_name,"")</f>
        <v/>
      </c>
      <c r="F61" s="6" t="str">
        <f>IF(AND(Sufficient_data="Yes",Include_study?="Yes"),Input!Effect_size,"")</f>
        <v/>
      </c>
      <c r="G61" s="10" t="str">
        <f>IF(AND(Sufficient_data="Yes",Include_study?="Yes",Input!Number_of_observations&lt;&gt;""),Input!Number_of_observations,"")</f>
        <v/>
      </c>
      <c r="H61" s="6" t="str">
        <f>IF(AND(Sufficient_data="Yes",Include_study?="Yes"),Input!Standard_error,"")</f>
        <v/>
      </c>
      <c r="I61" s="6" t="str">
        <f t="shared" si="82"/>
        <v/>
      </c>
      <c r="J61" s="6" t="str">
        <f t="shared" si="83"/>
        <v/>
      </c>
      <c r="K61" s="6" t="str">
        <f t="shared" si="84"/>
        <v/>
      </c>
      <c r="L61" s="6" t="str">
        <f t="shared" si="85"/>
        <v/>
      </c>
      <c r="M61" s="120" t="str">
        <f t="shared" si="86"/>
        <v/>
      </c>
      <c r="N61" s="54" t="str">
        <f t="shared" si="87"/>
        <v/>
      </c>
      <c r="O61" s="33"/>
      <c r="P61" s="75" t="e">
        <f t="shared" si="88"/>
        <v>#N/A</v>
      </c>
      <c r="Q61" s="6" t="e">
        <f>IF(AND(Sufficient_data="Yes",Include_study?="Yes",Input!Number_of_observations&lt;&gt;""),Effect_size-CI_Lower_limit,NA())</f>
        <v>#N/A</v>
      </c>
      <c r="R61" s="54" t="e">
        <f>IF(AND(Sufficient_data="Yes",Include_study?="Yes",Input!Number_of_observations&lt;&gt;""),CI_Upper_limit-Effect_size,NA())</f>
        <v>#N/A</v>
      </c>
      <c r="S61" s="33"/>
      <c r="T61" s="33"/>
      <c r="U61" s="33"/>
      <c r="V61" s="33"/>
      <c r="W61" s="163"/>
      <c r="X61" s="16" t="str">
        <f t="shared" si="144"/>
        <v/>
      </c>
      <c r="Y61" s="6" t="str">
        <f t="shared" si="90"/>
        <v/>
      </c>
      <c r="Z61" s="6" t="str">
        <f t="shared" si="91"/>
        <v/>
      </c>
      <c r="AA61" s="6" t="str">
        <f>IF(AND(Sufficient_data="Yes",Include_study?="Yes",Subgroup&lt;&gt;""),Input!Effect_size,"")</f>
        <v/>
      </c>
      <c r="AB61" s="6" t="str">
        <f t="shared" si="92"/>
        <v/>
      </c>
      <c r="AC61" s="6" t="str">
        <f t="shared" si="93"/>
        <v/>
      </c>
      <c r="AD61" s="6" t="str">
        <f t="shared" si="94"/>
        <v/>
      </c>
      <c r="AE61" s="6" t="str">
        <f t="shared" si="95"/>
        <v/>
      </c>
      <c r="AF61" s="6" t="str">
        <f t="shared" si="96"/>
        <v/>
      </c>
      <c r="AG61" s="125" t="str">
        <f t="shared" si="16"/>
        <v/>
      </c>
      <c r="AH61" s="128" t="str">
        <f t="shared" si="97"/>
        <v/>
      </c>
      <c r="AI61" s="33"/>
      <c r="AJ61" s="75" t="e">
        <f t="shared" si="145"/>
        <v>#N/A</v>
      </c>
      <c r="AK61" s="37" t="e">
        <f t="shared" si="99"/>
        <v>#N/A</v>
      </c>
      <c r="AL61" s="54" t="e">
        <f t="shared" si="100"/>
        <v>#N/A</v>
      </c>
      <c r="AM61" s="33"/>
      <c r="AN61" s="77" t="str">
        <f t="shared" si="146"/>
        <v/>
      </c>
      <c r="AO61" s="6" t="str">
        <f>IF(AND(Sufficient_data="Yes",Include_study?="Yes",Subgroup&lt;&gt;""),IF(COUNTIFS(Input!G$2:G60,"="&amp;"Yes",Input!C$2:C60,"="&amp;"Yes",Input!H$2:H60,"="&amp;Subgroup)&gt;0,"",Subgroup),"")</f>
        <v/>
      </c>
      <c r="AP61" s="16" t="str">
        <f t="shared" si="147"/>
        <v/>
      </c>
      <c r="AQ61" s="10" t="str">
        <f t="shared" si="148"/>
        <v/>
      </c>
      <c r="AR61" s="6" t="str">
        <f t="shared" si="149"/>
        <v/>
      </c>
      <c r="AS61" s="24" t="str">
        <f t="shared" si="150"/>
        <v/>
      </c>
      <c r="AT61" s="12" t="str">
        <f t="shared" si="151"/>
        <v/>
      </c>
      <c r="AU61" s="6" t="str">
        <f t="shared" si="152"/>
        <v/>
      </c>
      <c r="AV61" s="43" t="str">
        <f t="shared" si="108"/>
        <v/>
      </c>
      <c r="AW61" s="6" t="str">
        <f t="shared" si="153"/>
        <v/>
      </c>
      <c r="AX61" s="6" t="str">
        <f t="shared" si="154"/>
        <v/>
      </c>
      <c r="AY61" s="43" t="str">
        <f t="shared" si="111"/>
        <v/>
      </c>
      <c r="AZ61" s="16" t="str">
        <f t="shared" si="155"/>
        <v/>
      </c>
      <c r="BA61" s="131" t="str">
        <f t="shared" si="113"/>
        <v/>
      </c>
      <c r="BB61" s="131" t="str">
        <f t="shared" si="114"/>
        <v/>
      </c>
      <c r="BC61" s="6" t="str">
        <f t="shared" si="156"/>
        <v/>
      </c>
      <c r="BD61" s="6" t="str">
        <f t="shared" si="157"/>
        <v/>
      </c>
      <c r="BE61" s="131" t="str">
        <f t="shared" si="117"/>
        <v/>
      </c>
      <c r="BF61" s="131" t="str">
        <f t="shared" si="118"/>
        <v/>
      </c>
      <c r="BG61" s="6" t="str">
        <f t="shared" si="158"/>
        <v/>
      </c>
      <c r="BH61" s="6" t="str">
        <f t="shared" si="159"/>
        <v/>
      </c>
      <c r="BI61" s="6" t="str">
        <f t="shared" si="160"/>
        <v/>
      </c>
      <c r="BJ61" s="6" t="e">
        <f t="shared" si="161"/>
        <v>#N/A</v>
      </c>
      <c r="BK61" s="12" t="str">
        <f t="shared" si="76"/>
        <v/>
      </c>
      <c r="BL61" s="6" t="str">
        <f t="shared" si="162"/>
        <v/>
      </c>
      <c r="BM61" s="6" t="str">
        <f t="shared" si="124"/>
        <v/>
      </c>
      <c r="BN61" s="37" t="str">
        <f t="shared" si="163"/>
        <v/>
      </c>
      <c r="BO61" s="54" t="str">
        <f t="shared" si="72"/>
        <v/>
      </c>
      <c r="BP61" s="33"/>
      <c r="BQ61" s="33"/>
      <c r="BR61" s="33"/>
      <c r="BS61" s="33"/>
      <c r="BT61" s="164"/>
      <c r="BU61" s="6" t="e">
        <f t="shared" si="45"/>
        <v>#N/A</v>
      </c>
      <c r="BV61" s="6" t="e">
        <f t="shared" si="46"/>
        <v>#N/A</v>
      </c>
      <c r="BW61" s="6" t="str">
        <f t="shared" si="126"/>
        <v/>
      </c>
      <c r="BX61" s="6" t="str">
        <f>IF(AND(Sufficient_data="Yes",Include_study?="Yes",Moderator&lt;&gt;""),'Moderator Analysis'!F:F-CG$3,"")</f>
        <v/>
      </c>
      <c r="BY61" s="54" t="str">
        <f>IF(AND(Sufficient_data="Yes",Include_study?="Yes",Moderator&lt;&gt;""),Weightf*(Effect_size-CG$5-CG$4*'Moderator Analysis'!F:F)^2,"")</f>
        <v/>
      </c>
      <c r="BZ61" s="33"/>
      <c r="CA61" s="75" t="str">
        <f>IF(AND(Sufficient_data="Yes",Include_study?="Yes",Moderator&lt;&gt;""),1/('Publication Bias Analysis'!F61^2+CG$7),"")</f>
        <v/>
      </c>
      <c r="CB61" s="6" t="str">
        <f>IF(AND(Sufficient_data="Yes",Include_study?="Yes",CA61&lt;&gt;""),Effect_size-'Moderator Analysis'!J$37,"")</f>
        <v/>
      </c>
      <c r="CC61" s="6" t="str">
        <f t="shared" si="127"/>
        <v/>
      </c>
      <c r="CD61" s="54" t="str">
        <f>IF(AND(Sufficient_data="Yes",Include_study?="Yes",CA61&lt;&gt;""),CA:CA*(Effect_size-'Moderator Analysis'!J$29-'Moderator Analysis'!J$30*Moderator)^2,"")</f>
        <v/>
      </c>
      <c r="CI61" s="164"/>
      <c r="CJ61" s="166"/>
      <c r="CK61" s="6" t="str">
        <f t="shared" si="128"/>
        <v/>
      </c>
      <c r="CL61" s="37" t="str">
        <f t="shared" si="129"/>
        <v/>
      </c>
      <c r="CM61" s="37" t="str">
        <f>IF(AND(Include_study?="Yes",Sufficient_data="Yes"),1/(Standard_error^2+IF(Additional_model="Fixed effect",0,'Publication Bias Analysis'!L$32)),"")</f>
        <v/>
      </c>
      <c r="CN61" s="37" t="str">
        <f>IF(AND(Include_study?="Yes",Sufficient_data="Yes"),'Publication Bias Analysis'!E:E-'Publication Bias Analysis'!I$29,"")</f>
        <v/>
      </c>
      <c r="CO61" s="37" t="str">
        <f t="shared" si="130"/>
        <v/>
      </c>
      <c r="CP61" s="37" t="str">
        <f t="shared" si="131"/>
        <v/>
      </c>
      <c r="CQ61" s="104" t="str">
        <f t="shared" si="132"/>
        <v/>
      </c>
      <c r="CR61" s="104" t="str">
        <f>IF(AND(Include_study?="Yes",Sufficient_data="Yes"),CQ:CQ+IF(DC:DC&lt;0,-1,1)*COUNTIF(CQ$2:CQ60,CQ:CQ),"")</f>
        <v/>
      </c>
      <c r="CS61" s="104" t="str">
        <f>IF(AND(Include_study?="Yes",Sufficient_data="Yes"),RANK(DG:DG,DG:DG,1)*IF(DF:DF&lt;0,-1,1)+IF(DF:DF&lt;0,-1,1)*COUNTIF(CQ$2:CQ60,CQ:CQ),"")</f>
        <v/>
      </c>
      <c r="CT61" s="104" t="str">
        <f>IF(AND(Include_study?="Yes",Sufficient_data="Yes"),RANK(DJ:DJ,DJ:DJ,1)*IF(DI:DI&lt;0,-1,1)+IF(DI:DI&lt;0,-1,1)*COUNTIF(CQ$2:CQ60,CQ:CQ),"")</f>
        <v/>
      </c>
      <c r="CU61" s="6" t="e">
        <f>IF(AND(Include_study?="Yes",Sufficient_data="Yes"),'Publication Bias Analysis'!E:E,NA())</f>
        <v>#N/A</v>
      </c>
      <c r="CV61" s="54" t="e">
        <f>IF(AND(Include_study?="Yes",Sufficient_data="Yes"),'Publication Bias Analysis'!F:F,NA())</f>
        <v>#N/A</v>
      </c>
      <c r="CW61" s="33"/>
      <c r="CX61" s="33"/>
      <c r="CY61" s="33"/>
      <c r="CZ61" s="33"/>
      <c r="DA61" s="33"/>
      <c r="DB61" s="157"/>
      <c r="DC6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1" s="6" t="str">
        <f t="shared" si="164"/>
        <v/>
      </c>
      <c r="DE61" s="54" t="str">
        <f>IF(AND(Include_study?="Yes",Sufficient_data="Yes"),1/('Publication Bias Analysis'!F:F^2+IF(Additional_model="Fixed effect",0,$DN$6)),"")</f>
        <v/>
      </c>
      <c r="DF61" s="6" t="str">
        <f>IF(AND(Include_study?="Yes",Sufficient_data="Yes"),IF('Publication Bias Analysis'!L$38="Left",'Publication Bias Analysis'!E:E-DN$3,DN$3-'Publication Bias Analysis'!E:E),"")</f>
        <v/>
      </c>
      <c r="DG61" s="6" t="str">
        <f t="shared" si="165"/>
        <v/>
      </c>
      <c r="DH61" s="54" t="str">
        <f>IF(AND(DF61&lt;&gt;"",CR61&lt;=MAX(CR:CR)-DN$7),1/('Publication Bias Analysis'!F:F^2+IF(Additional_model="Fixed effect",0,$DN$13)),"")</f>
        <v/>
      </c>
      <c r="DI61" s="6" t="str">
        <f>IF(AND(Include_study?="Yes",Sufficient_data="Yes"),IF('Publication Bias Analysis'!L$38="Left",'Publication Bias Analysis'!E:E-DN$10,DN$10-'Publication Bias Analysis'!E:E),"")</f>
        <v/>
      </c>
      <c r="DJ61" s="6" t="str">
        <f t="shared" si="166"/>
        <v/>
      </c>
      <c r="DK61" s="54" t="str">
        <f t="shared" si="136"/>
        <v/>
      </c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W61" s="33"/>
      <c r="DX61" s="33"/>
      <c r="DY61" s="33"/>
      <c r="DZ61" s="33"/>
      <c r="EA61" s="33"/>
      <c r="EB61" s="157"/>
      <c r="EC61" s="6" t="str">
        <f>IF(AND(Include_study?="Yes",Sufficient_data="Yes"),Calculations!CO:CO-AVERAGE(Calculations!CO:CO),"")</f>
        <v/>
      </c>
      <c r="ED61" s="54" t="str">
        <f>IF(AND(Include_study?="Yes",Sufficient_data="Yes"),Calculations!CP61-('Publication Bias Analysis'!P$3+Calculations!CO61*'Publication Bias Analysis'!P$4),"")</f>
        <v/>
      </c>
      <c r="EE61" s="33"/>
      <c r="EF61" s="157"/>
      <c r="EG61" s="6" t="str">
        <f t="shared" si="137"/>
        <v/>
      </c>
      <c r="EH61" s="6" t="str">
        <f t="shared" si="138"/>
        <v/>
      </c>
      <c r="EI61" s="10" t="str">
        <f t="shared" si="139"/>
        <v/>
      </c>
      <c r="EJ61" s="10" t="str">
        <f t="shared" si="140"/>
        <v/>
      </c>
      <c r="EK61" s="10" t="str">
        <f>IF(AND(Include_study?="Yes",Sufficient_data="Yes"),COUNTIFS(EI$2:EI60,"&lt;"&amp;EI61,EJ$2:EJ60,"&lt;"&amp;EJ61)+COUNTIFS(EI$2:EI60,"&gt;"&amp;EI61,EJ$2:EJ60,"&gt;"&amp;EJ61)+COUNTIFS(EI62:EI$201,"&lt;"&amp;EI61,EJ62:EJ$201,"&lt;"&amp;EJ61)+COUNTIFS(EI62:EI$201,"&gt;"&amp;EI61,EJ62:EJ$201,"&gt;"&amp;EJ61),"")</f>
        <v/>
      </c>
      <c r="EL61" s="70" t="str">
        <f>IF(AND(Include_study?="Yes",Sufficient_data="Yes"),COUNTIFS(EI$2:EI60,"&lt;"&amp;EI61,EJ$2:EJ60,"&gt;"&amp;EJ61)+COUNTIFS(EI$2:EI60,"&gt;"&amp;EI61,EJ$2:EJ60,"&lt;"&amp;EJ61)+COUNTIFS(EI62:EI$201,"&lt;"&amp;EI61,EJ62:EJ$201,"&gt;"&amp;EJ61)+COUNTIFS(EI62:EI$201,"&gt;"&amp;EI61,EJ62:EJ$201,"&lt;"&amp;EJ61),"")</f>
        <v/>
      </c>
      <c r="EN61" s="157"/>
      <c r="EO61" s="33"/>
      <c r="EP61" s="33"/>
      <c r="EQ61" s="33"/>
      <c r="ER61" s="33"/>
      <c r="ES61" s="157"/>
      <c r="ET61" s="6" t="e">
        <f t="shared" si="141"/>
        <v>#N/A</v>
      </c>
      <c r="EU61" s="54" t="e">
        <f t="shared" si="142"/>
        <v>#N/A</v>
      </c>
      <c r="EV61" s="33"/>
      <c r="EW61" s="33"/>
      <c r="EX61" s="33"/>
      <c r="EY61" s="33"/>
      <c r="EZ61" s="33"/>
      <c r="FA61" s="157"/>
      <c r="FB61" s="10" t="str">
        <f>IF('Publication Bias Analysis'!AS:AS&lt;&gt;"",RANK('Publication Bias Analysis'!AS:AS,'Publication Bias Analysis'!AS:AS,1)+COUNTIF('Publication Bias Analysis'!AS$2:AS60,'Publication Bias Analysis'!AS61),"")</f>
        <v/>
      </c>
      <c r="FC61" s="6" t="str">
        <f t="shared" si="167"/>
        <v/>
      </c>
      <c r="FD61" s="43" t="e">
        <f>IF(AND(Include_study?="Yes",Sufficient_data="Yes"),'Publication Bias Analysis'!AR61,NA())</f>
        <v>#N/A</v>
      </c>
      <c r="FE61" s="43" t="e">
        <f>IF(AND(Include_study?="Yes",Sufficient_data="Yes"),'Publication Bias Analysis'!AS61,NA())</f>
        <v>#N/A</v>
      </c>
      <c r="FF61" s="6" t="str">
        <f>IF(AND(Include_study?="Yes",Sufficient_data="Yes"),Calculations!FD61-AVERAGE('Publication Bias Analysis'!AR:AR),"")</f>
        <v/>
      </c>
      <c r="FG61" s="54" t="str">
        <f>IF(AND(Include_study?="Yes",Sufficient_data="Yes"),FE:FE-('Publication Bias Analysis'!AV$30+'Publication Bias Analysis'!AV$31*FD:FD),"")</f>
        <v/>
      </c>
      <c r="FM61" s="157"/>
      <c r="FN61" s="6" t="str">
        <f t="shared" si="70"/>
        <v/>
      </c>
      <c r="FO61" s="6" t="str">
        <f t="shared" si="168"/>
        <v/>
      </c>
      <c r="FP61" s="54" t="str">
        <f t="shared" si="75"/>
        <v/>
      </c>
      <c r="FQ61" s="33"/>
    </row>
    <row r="62" spans="1:173" x14ac:dyDescent="0.2">
      <c r="A62" s="163"/>
      <c r="B62" s="10" t="str">
        <f>IF(AND(Sufficient_data="Yes",Include_study?="Yes"),IF(AND(Sort_By=$E$1,Order="Ascending"),IF(Input!Study_name="",COUNTIFS(Input!Study_name,"&lt;&gt;"&amp;"",Include_study?,"Yes",Sufficient_data,"Yes")+1,IF(COUNT(E62)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2" s="10" t="str">
        <f>IF(B62&lt;&gt;"",IF(B62=0,COUNTIF(B$2:B61,0)+1,COUNTIF(B$2:B61,B62)+COUNTIF(B:B,"&lt;"&amp;B62)+1),"")</f>
        <v/>
      </c>
      <c r="D62" s="10" t="str">
        <f t="shared" si="81"/>
        <v/>
      </c>
      <c r="E62" s="6" t="str">
        <f>IF(AND(Sufficient_data="Yes",Include_study?="Yes",Input!Study_name&lt;&gt;""),Input!Study_name,"")</f>
        <v/>
      </c>
      <c r="F62" s="6" t="str">
        <f>IF(AND(Sufficient_data="Yes",Include_study?="Yes"),Input!Effect_size,"")</f>
        <v/>
      </c>
      <c r="G62" s="10" t="str">
        <f>IF(AND(Sufficient_data="Yes",Include_study?="Yes",Input!Number_of_observations&lt;&gt;""),Input!Number_of_observations,"")</f>
        <v/>
      </c>
      <c r="H62" s="6" t="str">
        <f>IF(AND(Sufficient_data="Yes",Include_study?="Yes"),Input!Standard_error,"")</f>
        <v/>
      </c>
      <c r="I62" s="6" t="str">
        <f t="shared" si="82"/>
        <v/>
      </c>
      <c r="J62" s="6" t="str">
        <f t="shared" si="83"/>
        <v/>
      </c>
      <c r="K62" s="6" t="str">
        <f t="shared" si="84"/>
        <v/>
      </c>
      <c r="L62" s="6" t="str">
        <f t="shared" si="85"/>
        <v/>
      </c>
      <c r="M62" s="120" t="str">
        <f t="shared" si="86"/>
        <v/>
      </c>
      <c r="N62" s="54" t="str">
        <f t="shared" si="87"/>
        <v/>
      </c>
      <c r="O62" s="33"/>
      <c r="P62" s="75" t="e">
        <f t="shared" si="88"/>
        <v>#N/A</v>
      </c>
      <c r="Q62" s="6" t="e">
        <f>IF(AND(Sufficient_data="Yes",Include_study?="Yes",Input!Number_of_observations&lt;&gt;""),Effect_size-CI_Lower_limit,NA())</f>
        <v>#N/A</v>
      </c>
      <c r="R62" s="54" t="e">
        <f>IF(AND(Sufficient_data="Yes",Include_study?="Yes",Input!Number_of_observations&lt;&gt;""),CI_Upper_limit-Effect_size,NA())</f>
        <v>#N/A</v>
      </c>
      <c r="S62" s="33"/>
      <c r="T62" s="33"/>
      <c r="U62" s="33"/>
      <c r="V62" s="33"/>
      <c r="W62" s="163"/>
      <c r="X62" s="16" t="str">
        <f t="shared" si="144"/>
        <v/>
      </c>
      <c r="Y62" s="6" t="str">
        <f t="shared" si="90"/>
        <v/>
      </c>
      <c r="Z62" s="6" t="str">
        <f t="shared" si="91"/>
        <v/>
      </c>
      <c r="AA62" s="6" t="str">
        <f>IF(AND(Sufficient_data="Yes",Include_study?="Yes",Subgroup&lt;&gt;""),Input!Effect_size,"")</f>
        <v/>
      </c>
      <c r="AB62" s="6" t="str">
        <f t="shared" si="92"/>
        <v/>
      </c>
      <c r="AC62" s="6" t="str">
        <f t="shared" si="93"/>
        <v/>
      </c>
      <c r="AD62" s="6" t="str">
        <f t="shared" si="94"/>
        <v/>
      </c>
      <c r="AE62" s="6" t="str">
        <f t="shared" si="95"/>
        <v/>
      </c>
      <c r="AF62" s="6" t="str">
        <f t="shared" si="96"/>
        <v/>
      </c>
      <c r="AG62" s="125" t="str">
        <f t="shared" si="16"/>
        <v/>
      </c>
      <c r="AH62" s="128" t="str">
        <f t="shared" si="97"/>
        <v/>
      </c>
      <c r="AI62" s="33"/>
      <c r="AJ62" s="75" t="e">
        <f t="shared" si="145"/>
        <v>#N/A</v>
      </c>
      <c r="AK62" s="37" t="e">
        <f t="shared" si="99"/>
        <v>#N/A</v>
      </c>
      <c r="AL62" s="54" t="e">
        <f t="shared" si="100"/>
        <v>#N/A</v>
      </c>
      <c r="AM62" s="33"/>
      <c r="AN62" s="77" t="str">
        <f t="shared" si="146"/>
        <v/>
      </c>
      <c r="AO62" s="6" t="str">
        <f>IF(AND(Sufficient_data="Yes",Include_study?="Yes",Subgroup&lt;&gt;""),IF(COUNTIFS(Input!G$2:G61,"="&amp;"Yes",Input!C$2:C61,"="&amp;"Yes",Input!H$2:H61,"="&amp;Subgroup)&gt;0,"",Subgroup),"")</f>
        <v/>
      </c>
      <c r="AP62" s="16" t="str">
        <f t="shared" si="147"/>
        <v/>
      </c>
      <c r="AQ62" s="10" t="str">
        <f t="shared" si="148"/>
        <v/>
      </c>
      <c r="AR62" s="6" t="str">
        <f t="shared" si="149"/>
        <v/>
      </c>
      <c r="AS62" s="24" t="str">
        <f t="shared" si="150"/>
        <v/>
      </c>
      <c r="AT62" s="12" t="str">
        <f t="shared" si="151"/>
        <v/>
      </c>
      <c r="AU62" s="6" t="str">
        <f t="shared" si="152"/>
        <v/>
      </c>
      <c r="AV62" s="43" t="str">
        <f t="shared" si="108"/>
        <v/>
      </c>
      <c r="AW62" s="6" t="str">
        <f t="shared" si="153"/>
        <v/>
      </c>
      <c r="AX62" s="6" t="str">
        <f t="shared" si="154"/>
        <v/>
      </c>
      <c r="AY62" s="43" t="str">
        <f t="shared" si="111"/>
        <v/>
      </c>
      <c r="AZ62" s="16" t="str">
        <f t="shared" si="155"/>
        <v/>
      </c>
      <c r="BA62" s="131" t="str">
        <f t="shared" si="113"/>
        <v/>
      </c>
      <c r="BB62" s="131" t="str">
        <f t="shared" si="114"/>
        <v/>
      </c>
      <c r="BC62" s="6" t="str">
        <f t="shared" si="156"/>
        <v/>
      </c>
      <c r="BD62" s="6" t="str">
        <f t="shared" si="157"/>
        <v/>
      </c>
      <c r="BE62" s="131" t="str">
        <f t="shared" si="117"/>
        <v/>
      </c>
      <c r="BF62" s="131" t="str">
        <f t="shared" si="118"/>
        <v/>
      </c>
      <c r="BG62" s="6" t="str">
        <f t="shared" si="158"/>
        <v/>
      </c>
      <c r="BH62" s="6" t="str">
        <f t="shared" si="159"/>
        <v/>
      </c>
      <c r="BI62" s="6" t="str">
        <f t="shared" si="160"/>
        <v/>
      </c>
      <c r="BJ62" s="6" t="e">
        <f t="shared" si="161"/>
        <v>#N/A</v>
      </c>
      <c r="BK62" s="12" t="str">
        <f t="shared" si="76"/>
        <v/>
      </c>
      <c r="BL62" s="6" t="str">
        <f t="shared" si="162"/>
        <v/>
      </c>
      <c r="BM62" s="6" t="str">
        <f t="shared" si="124"/>
        <v/>
      </c>
      <c r="BN62" s="37" t="str">
        <f t="shared" si="163"/>
        <v/>
      </c>
      <c r="BO62" s="54" t="str">
        <f t="shared" si="72"/>
        <v/>
      </c>
      <c r="BP62" s="33"/>
      <c r="BQ62" s="33"/>
      <c r="BR62" s="33"/>
      <c r="BS62" s="33"/>
      <c r="BT62" s="164"/>
      <c r="BU62" s="6" t="e">
        <f t="shared" si="45"/>
        <v>#N/A</v>
      </c>
      <c r="BV62" s="6" t="e">
        <f t="shared" si="46"/>
        <v>#N/A</v>
      </c>
      <c r="BW62" s="6" t="str">
        <f t="shared" si="126"/>
        <v/>
      </c>
      <c r="BX62" s="6" t="str">
        <f>IF(AND(Sufficient_data="Yes",Include_study?="Yes",Moderator&lt;&gt;""),'Moderator Analysis'!F:F-CG$3,"")</f>
        <v/>
      </c>
      <c r="BY62" s="54" t="str">
        <f>IF(AND(Sufficient_data="Yes",Include_study?="Yes",Moderator&lt;&gt;""),Weightf*(Effect_size-CG$5-CG$4*'Moderator Analysis'!F:F)^2,"")</f>
        <v/>
      </c>
      <c r="BZ62" s="33"/>
      <c r="CA62" s="75" t="str">
        <f>IF(AND(Sufficient_data="Yes",Include_study?="Yes",Moderator&lt;&gt;""),1/('Publication Bias Analysis'!F62^2+CG$7),"")</f>
        <v/>
      </c>
      <c r="CB62" s="6" t="str">
        <f>IF(AND(Sufficient_data="Yes",Include_study?="Yes",CA62&lt;&gt;""),Effect_size-'Moderator Analysis'!J$37,"")</f>
        <v/>
      </c>
      <c r="CC62" s="6" t="str">
        <f t="shared" si="127"/>
        <v/>
      </c>
      <c r="CD62" s="54" t="str">
        <f>IF(AND(Sufficient_data="Yes",Include_study?="Yes",CA62&lt;&gt;""),CA:CA*(Effect_size-'Moderator Analysis'!J$29-'Moderator Analysis'!J$30*Moderator)^2,"")</f>
        <v/>
      </c>
      <c r="CI62" s="164"/>
      <c r="CJ62" s="166"/>
      <c r="CK62" s="6" t="str">
        <f t="shared" si="128"/>
        <v/>
      </c>
      <c r="CL62" s="37" t="str">
        <f t="shared" si="129"/>
        <v/>
      </c>
      <c r="CM62" s="37" t="str">
        <f>IF(AND(Include_study?="Yes",Sufficient_data="Yes"),1/(Standard_error^2+IF(Additional_model="Fixed effect",0,'Publication Bias Analysis'!L$32)),"")</f>
        <v/>
      </c>
      <c r="CN62" s="37" t="str">
        <f>IF(AND(Include_study?="Yes",Sufficient_data="Yes"),'Publication Bias Analysis'!E:E-'Publication Bias Analysis'!I$29,"")</f>
        <v/>
      </c>
      <c r="CO62" s="37" t="str">
        <f t="shared" si="130"/>
        <v/>
      </c>
      <c r="CP62" s="37" t="str">
        <f t="shared" si="131"/>
        <v/>
      </c>
      <c r="CQ62" s="104" t="str">
        <f t="shared" si="132"/>
        <v/>
      </c>
      <c r="CR62" s="104" t="str">
        <f>IF(AND(Include_study?="Yes",Sufficient_data="Yes"),CQ:CQ+IF(DC:DC&lt;0,-1,1)*COUNTIF(CQ$2:CQ61,CQ:CQ),"")</f>
        <v/>
      </c>
      <c r="CS62" s="104" t="str">
        <f>IF(AND(Include_study?="Yes",Sufficient_data="Yes"),RANK(DG:DG,DG:DG,1)*IF(DF:DF&lt;0,-1,1)+IF(DF:DF&lt;0,-1,1)*COUNTIF(CQ$2:CQ61,CQ:CQ),"")</f>
        <v/>
      </c>
      <c r="CT62" s="104" t="str">
        <f>IF(AND(Include_study?="Yes",Sufficient_data="Yes"),RANK(DJ:DJ,DJ:DJ,1)*IF(DI:DI&lt;0,-1,1)+IF(DI:DI&lt;0,-1,1)*COUNTIF(CQ$2:CQ61,CQ:CQ),"")</f>
        <v/>
      </c>
      <c r="CU62" s="6" t="e">
        <f>IF(AND(Include_study?="Yes",Sufficient_data="Yes"),'Publication Bias Analysis'!E:E,NA())</f>
        <v>#N/A</v>
      </c>
      <c r="CV62" s="54" t="e">
        <f>IF(AND(Include_study?="Yes",Sufficient_data="Yes"),'Publication Bias Analysis'!F:F,NA())</f>
        <v>#N/A</v>
      </c>
      <c r="CW62" s="33"/>
      <c r="CX62" s="33"/>
      <c r="CY62" s="33"/>
      <c r="CZ62" s="33"/>
      <c r="DA62" s="33"/>
      <c r="DB62" s="157"/>
      <c r="DC6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2" s="6" t="str">
        <f t="shared" si="164"/>
        <v/>
      </c>
      <c r="DE62" s="54" t="str">
        <f>IF(AND(Include_study?="Yes",Sufficient_data="Yes"),1/('Publication Bias Analysis'!F:F^2+IF(Additional_model="Fixed effect",0,$DN$6)),"")</f>
        <v/>
      </c>
      <c r="DF62" s="6" t="str">
        <f>IF(AND(Include_study?="Yes",Sufficient_data="Yes"),IF('Publication Bias Analysis'!L$38="Left",'Publication Bias Analysis'!E:E-DN$3,DN$3-'Publication Bias Analysis'!E:E),"")</f>
        <v/>
      </c>
      <c r="DG62" s="6" t="str">
        <f t="shared" si="165"/>
        <v/>
      </c>
      <c r="DH62" s="54" t="str">
        <f>IF(AND(DF62&lt;&gt;"",CR62&lt;=MAX(CR:CR)-DN$7),1/('Publication Bias Analysis'!F:F^2+IF(Additional_model="Fixed effect",0,$DN$13)),"")</f>
        <v/>
      </c>
      <c r="DI62" s="6" t="str">
        <f>IF(AND(Include_study?="Yes",Sufficient_data="Yes"),IF('Publication Bias Analysis'!L$38="Left",'Publication Bias Analysis'!E:E-DN$10,DN$10-'Publication Bias Analysis'!E:E),"")</f>
        <v/>
      </c>
      <c r="DJ62" s="6" t="str">
        <f t="shared" si="166"/>
        <v/>
      </c>
      <c r="DK62" s="54" t="str">
        <f t="shared" si="136"/>
        <v/>
      </c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W62" s="33"/>
      <c r="DX62" s="33"/>
      <c r="DY62" s="33"/>
      <c r="DZ62" s="33"/>
      <c r="EA62" s="33"/>
      <c r="EB62" s="157"/>
      <c r="EC62" s="6" t="str">
        <f>IF(AND(Include_study?="Yes",Sufficient_data="Yes"),Calculations!CO:CO-AVERAGE(Calculations!CO:CO),"")</f>
        <v/>
      </c>
      <c r="ED62" s="54" t="str">
        <f>IF(AND(Include_study?="Yes",Sufficient_data="Yes"),Calculations!CP62-('Publication Bias Analysis'!P$3+Calculations!CO62*'Publication Bias Analysis'!P$4),"")</f>
        <v/>
      </c>
      <c r="EE62" s="33"/>
      <c r="EF62" s="157"/>
      <c r="EG62" s="6" t="str">
        <f t="shared" si="137"/>
        <v/>
      </c>
      <c r="EH62" s="6" t="str">
        <f t="shared" si="138"/>
        <v/>
      </c>
      <c r="EI62" s="10" t="str">
        <f t="shared" si="139"/>
        <v/>
      </c>
      <c r="EJ62" s="10" t="str">
        <f t="shared" si="140"/>
        <v/>
      </c>
      <c r="EK62" s="10" t="str">
        <f>IF(AND(Include_study?="Yes",Sufficient_data="Yes"),COUNTIFS(EI$2:EI61,"&lt;"&amp;EI62,EJ$2:EJ61,"&lt;"&amp;EJ62)+COUNTIFS(EI$2:EI61,"&gt;"&amp;EI62,EJ$2:EJ61,"&gt;"&amp;EJ62)+COUNTIFS(EI63:EI$201,"&lt;"&amp;EI62,EJ63:EJ$201,"&lt;"&amp;EJ62)+COUNTIFS(EI63:EI$201,"&gt;"&amp;EI62,EJ63:EJ$201,"&gt;"&amp;EJ62),"")</f>
        <v/>
      </c>
      <c r="EL62" s="70" t="str">
        <f>IF(AND(Include_study?="Yes",Sufficient_data="Yes"),COUNTIFS(EI$2:EI61,"&lt;"&amp;EI62,EJ$2:EJ61,"&gt;"&amp;EJ62)+COUNTIFS(EI$2:EI61,"&gt;"&amp;EI62,EJ$2:EJ61,"&lt;"&amp;EJ62)+COUNTIFS(EI63:EI$201,"&lt;"&amp;EI62,EJ63:EJ$201,"&gt;"&amp;EJ62)+COUNTIFS(EI63:EI$201,"&gt;"&amp;EI62,EJ63:EJ$201,"&lt;"&amp;EJ62),"")</f>
        <v/>
      </c>
      <c r="EN62" s="157"/>
      <c r="EO62" s="33"/>
      <c r="EP62" s="33"/>
      <c r="EQ62" s="33"/>
      <c r="ER62" s="33"/>
      <c r="ES62" s="157"/>
      <c r="ET62" s="6" t="e">
        <f t="shared" si="141"/>
        <v>#N/A</v>
      </c>
      <c r="EU62" s="54" t="e">
        <f t="shared" si="142"/>
        <v>#N/A</v>
      </c>
      <c r="EV62" s="33"/>
      <c r="EW62" s="33"/>
      <c r="EX62" s="33"/>
      <c r="EY62" s="33"/>
      <c r="EZ62" s="33"/>
      <c r="FA62" s="157"/>
      <c r="FB62" s="10" t="str">
        <f>IF('Publication Bias Analysis'!AS:AS&lt;&gt;"",RANK('Publication Bias Analysis'!AS:AS,'Publication Bias Analysis'!AS:AS,1)+COUNTIF('Publication Bias Analysis'!AS$2:AS61,'Publication Bias Analysis'!AS62),"")</f>
        <v/>
      </c>
      <c r="FC62" s="6" t="str">
        <f t="shared" si="167"/>
        <v/>
      </c>
      <c r="FD62" s="43" t="e">
        <f>IF(AND(Include_study?="Yes",Sufficient_data="Yes"),'Publication Bias Analysis'!AR62,NA())</f>
        <v>#N/A</v>
      </c>
      <c r="FE62" s="43" t="e">
        <f>IF(AND(Include_study?="Yes",Sufficient_data="Yes"),'Publication Bias Analysis'!AS62,NA())</f>
        <v>#N/A</v>
      </c>
      <c r="FF62" s="6" t="str">
        <f>IF(AND(Include_study?="Yes",Sufficient_data="Yes"),Calculations!FD62-AVERAGE('Publication Bias Analysis'!AR:AR),"")</f>
        <v/>
      </c>
      <c r="FG62" s="54" t="str">
        <f>IF(AND(Include_study?="Yes",Sufficient_data="Yes"),FE:FE-('Publication Bias Analysis'!AV$30+'Publication Bias Analysis'!AV$31*FD:FD),"")</f>
        <v/>
      </c>
      <c r="FM62" s="157"/>
      <c r="FN62" s="6" t="str">
        <f t="shared" si="70"/>
        <v/>
      </c>
      <c r="FO62" s="6" t="str">
        <f t="shared" si="168"/>
        <v/>
      </c>
      <c r="FP62" s="54" t="str">
        <f t="shared" si="75"/>
        <v/>
      </c>
      <c r="FQ62" s="33"/>
    </row>
    <row r="63" spans="1:173" x14ac:dyDescent="0.2">
      <c r="A63" s="163"/>
      <c r="B63" s="10" t="str">
        <f>IF(AND(Sufficient_data="Yes",Include_study?="Yes"),IF(AND(Sort_By=$E$1,Order="Ascending"),IF(Input!Study_name="",COUNTIFS(Input!Study_name,"&lt;&gt;"&amp;"",Include_study?,"Yes",Sufficient_data,"Yes")+1,IF(COUNT(E63)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3" s="10" t="str">
        <f>IF(B63&lt;&gt;"",IF(B63=0,COUNTIF(B$2:B62,0)+1,COUNTIF(B$2:B62,B63)+COUNTIF(B:B,"&lt;"&amp;B63)+1),"")</f>
        <v/>
      </c>
      <c r="D63" s="10" t="str">
        <f t="shared" si="81"/>
        <v/>
      </c>
      <c r="E63" s="6" t="str">
        <f>IF(AND(Sufficient_data="Yes",Include_study?="Yes",Input!Study_name&lt;&gt;""),Input!Study_name,"")</f>
        <v/>
      </c>
      <c r="F63" s="6" t="str">
        <f>IF(AND(Sufficient_data="Yes",Include_study?="Yes"),Input!Effect_size,"")</f>
        <v/>
      </c>
      <c r="G63" s="10" t="str">
        <f>IF(AND(Sufficient_data="Yes",Include_study?="Yes",Input!Number_of_observations&lt;&gt;""),Input!Number_of_observations,"")</f>
        <v/>
      </c>
      <c r="H63" s="6" t="str">
        <f>IF(AND(Sufficient_data="Yes",Include_study?="Yes"),Input!Standard_error,"")</f>
        <v/>
      </c>
      <c r="I63" s="6" t="str">
        <f t="shared" si="82"/>
        <v/>
      </c>
      <c r="J63" s="6" t="str">
        <f t="shared" si="83"/>
        <v/>
      </c>
      <c r="K63" s="6" t="str">
        <f t="shared" si="84"/>
        <v/>
      </c>
      <c r="L63" s="6" t="str">
        <f t="shared" si="85"/>
        <v/>
      </c>
      <c r="M63" s="120" t="str">
        <f t="shared" si="86"/>
        <v/>
      </c>
      <c r="N63" s="54" t="str">
        <f t="shared" si="87"/>
        <v/>
      </c>
      <c r="O63" s="33"/>
      <c r="P63" s="75" t="e">
        <f t="shared" si="88"/>
        <v>#N/A</v>
      </c>
      <c r="Q63" s="6" t="e">
        <f>IF(AND(Sufficient_data="Yes",Include_study?="Yes",Input!Number_of_observations&lt;&gt;""),Effect_size-CI_Lower_limit,NA())</f>
        <v>#N/A</v>
      </c>
      <c r="R63" s="54" t="e">
        <f>IF(AND(Sufficient_data="Yes",Include_study?="Yes",Input!Number_of_observations&lt;&gt;""),CI_Upper_limit-Effect_size,NA())</f>
        <v>#N/A</v>
      </c>
      <c r="S63" s="33"/>
      <c r="T63" s="33"/>
      <c r="U63" s="33"/>
      <c r="V63" s="33"/>
      <c r="W63" s="163"/>
      <c r="X63" s="16" t="str">
        <f t="shared" si="144"/>
        <v/>
      </c>
      <c r="Y63" s="6" t="str">
        <f t="shared" si="90"/>
        <v/>
      </c>
      <c r="Z63" s="6" t="str">
        <f t="shared" si="91"/>
        <v/>
      </c>
      <c r="AA63" s="6" t="str">
        <f>IF(AND(Sufficient_data="Yes",Include_study?="Yes",Subgroup&lt;&gt;""),Input!Effect_size,"")</f>
        <v/>
      </c>
      <c r="AB63" s="6" t="str">
        <f t="shared" si="92"/>
        <v/>
      </c>
      <c r="AC63" s="6" t="str">
        <f t="shared" si="93"/>
        <v/>
      </c>
      <c r="AD63" s="6" t="str">
        <f t="shared" si="94"/>
        <v/>
      </c>
      <c r="AE63" s="6" t="str">
        <f t="shared" si="95"/>
        <v/>
      </c>
      <c r="AF63" s="6" t="str">
        <f t="shared" si="96"/>
        <v/>
      </c>
      <c r="AG63" s="125" t="str">
        <f t="shared" si="16"/>
        <v/>
      </c>
      <c r="AH63" s="128" t="str">
        <f t="shared" si="97"/>
        <v/>
      </c>
      <c r="AI63" s="33"/>
      <c r="AJ63" s="75" t="e">
        <f t="shared" si="145"/>
        <v>#N/A</v>
      </c>
      <c r="AK63" s="37" t="e">
        <f t="shared" si="99"/>
        <v>#N/A</v>
      </c>
      <c r="AL63" s="54" t="e">
        <f t="shared" si="100"/>
        <v>#N/A</v>
      </c>
      <c r="AM63" s="33"/>
      <c r="AN63" s="77" t="str">
        <f t="shared" si="146"/>
        <v/>
      </c>
      <c r="AO63" s="6" t="str">
        <f>IF(AND(Sufficient_data="Yes",Include_study?="Yes",Subgroup&lt;&gt;""),IF(COUNTIFS(Input!G$2:G62,"="&amp;"Yes",Input!C$2:C62,"="&amp;"Yes",Input!H$2:H62,"="&amp;Subgroup)&gt;0,"",Subgroup),"")</f>
        <v/>
      </c>
      <c r="AP63" s="16" t="str">
        <f t="shared" si="147"/>
        <v/>
      </c>
      <c r="AQ63" s="10" t="str">
        <f t="shared" si="148"/>
        <v/>
      </c>
      <c r="AR63" s="6" t="str">
        <f t="shared" si="149"/>
        <v/>
      </c>
      <c r="AS63" s="24" t="str">
        <f t="shared" si="150"/>
        <v/>
      </c>
      <c r="AT63" s="12" t="str">
        <f t="shared" si="151"/>
        <v/>
      </c>
      <c r="AU63" s="6" t="str">
        <f t="shared" si="152"/>
        <v/>
      </c>
      <c r="AV63" s="43" t="str">
        <f t="shared" si="108"/>
        <v/>
      </c>
      <c r="AW63" s="6" t="str">
        <f t="shared" si="153"/>
        <v/>
      </c>
      <c r="AX63" s="6" t="str">
        <f t="shared" si="154"/>
        <v/>
      </c>
      <c r="AY63" s="43" t="str">
        <f t="shared" si="111"/>
        <v/>
      </c>
      <c r="AZ63" s="16" t="str">
        <f t="shared" si="155"/>
        <v/>
      </c>
      <c r="BA63" s="131" t="str">
        <f t="shared" si="113"/>
        <v/>
      </c>
      <c r="BB63" s="131" t="str">
        <f t="shared" si="114"/>
        <v/>
      </c>
      <c r="BC63" s="6" t="str">
        <f t="shared" si="156"/>
        <v/>
      </c>
      <c r="BD63" s="6" t="str">
        <f t="shared" si="157"/>
        <v/>
      </c>
      <c r="BE63" s="131" t="str">
        <f t="shared" si="117"/>
        <v/>
      </c>
      <c r="BF63" s="131" t="str">
        <f t="shared" si="118"/>
        <v/>
      </c>
      <c r="BG63" s="6" t="str">
        <f t="shared" si="158"/>
        <v/>
      </c>
      <c r="BH63" s="6" t="str">
        <f t="shared" si="159"/>
        <v/>
      </c>
      <c r="BI63" s="6" t="str">
        <f t="shared" si="160"/>
        <v/>
      </c>
      <c r="BJ63" s="6" t="e">
        <f t="shared" si="161"/>
        <v>#N/A</v>
      </c>
      <c r="BK63" s="12" t="str">
        <f t="shared" si="76"/>
        <v/>
      </c>
      <c r="BL63" s="6" t="str">
        <f t="shared" si="162"/>
        <v/>
      </c>
      <c r="BM63" s="6" t="str">
        <f t="shared" si="124"/>
        <v/>
      </c>
      <c r="BN63" s="37" t="str">
        <f t="shared" si="163"/>
        <v/>
      </c>
      <c r="BO63" s="54" t="str">
        <f t="shared" si="72"/>
        <v/>
      </c>
      <c r="BP63" s="33"/>
      <c r="BQ63" s="33"/>
      <c r="BR63" s="33"/>
      <c r="BS63" s="33"/>
      <c r="BT63" s="164"/>
      <c r="BU63" s="6" t="e">
        <f t="shared" si="45"/>
        <v>#N/A</v>
      </c>
      <c r="BV63" s="6" t="e">
        <f t="shared" si="46"/>
        <v>#N/A</v>
      </c>
      <c r="BW63" s="6" t="str">
        <f t="shared" si="126"/>
        <v/>
      </c>
      <c r="BX63" s="6" t="str">
        <f>IF(AND(Sufficient_data="Yes",Include_study?="Yes",Moderator&lt;&gt;""),'Moderator Analysis'!F:F-CG$3,"")</f>
        <v/>
      </c>
      <c r="BY63" s="54" t="str">
        <f>IF(AND(Sufficient_data="Yes",Include_study?="Yes",Moderator&lt;&gt;""),Weightf*(Effect_size-CG$5-CG$4*'Moderator Analysis'!F:F)^2,"")</f>
        <v/>
      </c>
      <c r="BZ63" s="33"/>
      <c r="CA63" s="75" t="str">
        <f>IF(AND(Sufficient_data="Yes",Include_study?="Yes",Moderator&lt;&gt;""),1/('Publication Bias Analysis'!F63^2+CG$7),"")</f>
        <v/>
      </c>
      <c r="CB63" s="6" t="str">
        <f>IF(AND(Sufficient_data="Yes",Include_study?="Yes",CA63&lt;&gt;""),Effect_size-'Moderator Analysis'!J$37,"")</f>
        <v/>
      </c>
      <c r="CC63" s="6" t="str">
        <f t="shared" si="127"/>
        <v/>
      </c>
      <c r="CD63" s="54" t="str">
        <f>IF(AND(Sufficient_data="Yes",Include_study?="Yes",CA63&lt;&gt;""),CA:CA*(Effect_size-'Moderator Analysis'!J$29-'Moderator Analysis'!J$30*Moderator)^2,"")</f>
        <v/>
      </c>
      <c r="CI63" s="164"/>
      <c r="CJ63" s="166"/>
      <c r="CK63" s="6" t="str">
        <f t="shared" si="128"/>
        <v/>
      </c>
      <c r="CL63" s="37" t="str">
        <f t="shared" si="129"/>
        <v/>
      </c>
      <c r="CM63" s="37" t="str">
        <f>IF(AND(Include_study?="Yes",Sufficient_data="Yes"),1/(Standard_error^2+IF(Additional_model="Fixed effect",0,'Publication Bias Analysis'!L$32)),"")</f>
        <v/>
      </c>
      <c r="CN63" s="37" t="str">
        <f>IF(AND(Include_study?="Yes",Sufficient_data="Yes"),'Publication Bias Analysis'!E:E-'Publication Bias Analysis'!I$29,"")</f>
        <v/>
      </c>
      <c r="CO63" s="37" t="str">
        <f t="shared" si="130"/>
        <v/>
      </c>
      <c r="CP63" s="37" t="str">
        <f t="shared" si="131"/>
        <v/>
      </c>
      <c r="CQ63" s="104" t="str">
        <f t="shared" si="132"/>
        <v/>
      </c>
      <c r="CR63" s="104" t="str">
        <f>IF(AND(Include_study?="Yes",Sufficient_data="Yes"),CQ:CQ+IF(DC:DC&lt;0,-1,1)*COUNTIF(CQ$2:CQ62,CQ:CQ),"")</f>
        <v/>
      </c>
      <c r="CS63" s="104" t="str">
        <f>IF(AND(Include_study?="Yes",Sufficient_data="Yes"),RANK(DG:DG,DG:DG,1)*IF(DF:DF&lt;0,-1,1)+IF(DF:DF&lt;0,-1,1)*COUNTIF(CQ$2:CQ62,CQ:CQ),"")</f>
        <v/>
      </c>
      <c r="CT63" s="104" t="str">
        <f>IF(AND(Include_study?="Yes",Sufficient_data="Yes"),RANK(DJ:DJ,DJ:DJ,1)*IF(DI:DI&lt;0,-1,1)+IF(DI:DI&lt;0,-1,1)*COUNTIF(CQ$2:CQ62,CQ:CQ),"")</f>
        <v/>
      </c>
      <c r="CU63" s="6" t="e">
        <f>IF(AND(Include_study?="Yes",Sufficient_data="Yes"),'Publication Bias Analysis'!E:E,NA())</f>
        <v>#N/A</v>
      </c>
      <c r="CV63" s="54" t="e">
        <f>IF(AND(Include_study?="Yes",Sufficient_data="Yes"),'Publication Bias Analysis'!F:F,NA())</f>
        <v>#N/A</v>
      </c>
      <c r="CW63" s="33"/>
      <c r="CX63" s="33"/>
      <c r="CY63" s="33"/>
      <c r="CZ63" s="33"/>
      <c r="DA63" s="33"/>
      <c r="DB63" s="157"/>
      <c r="DC6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3" s="6" t="str">
        <f t="shared" si="164"/>
        <v/>
      </c>
      <c r="DE63" s="54" t="str">
        <f>IF(AND(Include_study?="Yes",Sufficient_data="Yes"),1/('Publication Bias Analysis'!F:F^2+IF(Additional_model="Fixed effect",0,$DN$6)),"")</f>
        <v/>
      </c>
      <c r="DF63" s="6" t="str">
        <f>IF(AND(Include_study?="Yes",Sufficient_data="Yes"),IF('Publication Bias Analysis'!L$38="Left",'Publication Bias Analysis'!E:E-DN$3,DN$3-'Publication Bias Analysis'!E:E),"")</f>
        <v/>
      </c>
      <c r="DG63" s="6" t="str">
        <f t="shared" si="165"/>
        <v/>
      </c>
      <c r="DH63" s="54" t="str">
        <f>IF(AND(DF63&lt;&gt;"",CR63&lt;=MAX(CR:CR)-DN$7),1/('Publication Bias Analysis'!F:F^2+IF(Additional_model="Fixed effect",0,$DN$13)),"")</f>
        <v/>
      </c>
      <c r="DI63" s="6" t="str">
        <f>IF(AND(Include_study?="Yes",Sufficient_data="Yes"),IF('Publication Bias Analysis'!L$38="Left",'Publication Bias Analysis'!E:E-DN$10,DN$10-'Publication Bias Analysis'!E:E),"")</f>
        <v/>
      </c>
      <c r="DJ63" s="6" t="str">
        <f t="shared" si="166"/>
        <v/>
      </c>
      <c r="DK63" s="54" t="str">
        <f t="shared" si="136"/>
        <v/>
      </c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W63" s="33"/>
      <c r="DX63" s="33"/>
      <c r="DY63" s="33"/>
      <c r="DZ63" s="33"/>
      <c r="EA63" s="33"/>
      <c r="EB63" s="157"/>
      <c r="EC63" s="6" t="str">
        <f>IF(AND(Include_study?="Yes",Sufficient_data="Yes"),Calculations!CO:CO-AVERAGE(Calculations!CO:CO),"")</f>
        <v/>
      </c>
      <c r="ED63" s="54" t="str">
        <f>IF(AND(Include_study?="Yes",Sufficient_data="Yes"),Calculations!CP63-('Publication Bias Analysis'!P$3+Calculations!CO63*'Publication Bias Analysis'!P$4),"")</f>
        <v/>
      </c>
      <c r="EE63" s="33"/>
      <c r="EF63" s="157"/>
      <c r="EG63" s="6" t="str">
        <f t="shared" si="137"/>
        <v/>
      </c>
      <c r="EH63" s="6" t="str">
        <f t="shared" si="138"/>
        <v/>
      </c>
      <c r="EI63" s="10" t="str">
        <f t="shared" si="139"/>
        <v/>
      </c>
      <c r="EJ63" s="10" t="str">
        <f t="shared" si="140"/>
        <v/>
      </c>
      <c r="EK63" s="10" t="str">
        <f>IF(AND(Include_study?="Yes",Sufficient_data="Yes"),COUNTIFS(EI$2:EI62,"&lt;"&amp;EI63,EJ$2:EJ62,"&lt;"&amp;EJ63)+COUNTIFS(EI$2:EI62,"&gt;"&amp;EI63,EJ$2:EJ62,"&gt;"&amp;EJ63)+COUNTIFS(EI64:EI$201,"&lt;"&amp;EI63,EJ64:EJ$201,"&lt;"&amp;EJ63)+COUNTIFS(EI64:EI$201,"&gt;"&amp;EI63,EJ64:EJ$201,"&gt;"&amp;EJ63),"")</f>
        <v/>
      </c>
      <c r="EL63" s="70" t="str">
        <f>IF(AND(Include_study?="Yes",Sufficient_data="Yes"),COUNTIFS(EI$2:EI62,"&lt;"&amp;EI63,EJ$2:EJ62,"&gt;"&amp;EJ63)+COUNTIFS(EI$2:EI62,"&gt;"&amp;EI63,EJ$2:EJ62,"&lt;"&amp;EJ63)+COUNTIFS(EI64:EI$201,"&lt;"&amp;EI63,EJ64:EJ$201,"&gt;"&amp;EJ63)+COUNTIFS(EI64:EI$201,"&gt;"&amp;EI63,EJ64:EJ$201,"&lt;"&amp;EJ63),"")</f>
        <v/>
      </c>
      <c r="EN63" s="157"/>
      <c r="EO63" s="33"/>
      <c r="EP63" s="33"/>
      <c r="EQ63" s="33"/>
      <c r="ER63" s="33"/>
      <c r="ES63" s="157"/>
      <c r="ET63" s="6" t="e">
        <f t="shared" si="141"/>
        <v>#N/A</v>
      </c>
      <c r="EU63" s="54" t="e">
        <f t="shared" si="142"/>
        <v>#N/A</v>
      </c>
      <c r="EV63" s="33"/>
      <c r="EW63" s="33"/>
      <c r="EX63" s="33"/>
      <c r="EY63" s="33"/>
      <c r="EZ63" s="33"/>
      <c r="FA63" s="157"/>
      <c r="FB63" s="10" t="str">
        <f>IF('Publication Bias Analysis'!AS:AS&lt;&gt;"",RANK('Publication Bias Analysis'!AS:AS,'Publication Bias Analysis'!AS:AS,1)+COUNTIF('Publication Bias Analysis'!AS$2:AS62,'Publication Bias Analysis'!AS63),"")</f>
        <v/>
      </c>
      <c r="FC63" s="6" t="str">
        <f t="shared" si="167"/>
        <v/>
      </c>
      <c r="FD63" s="43" t="e">
        <f>IF(AND(Include_study?="Yes",Sufficient_data="Yes"),'Publication Bias Analysis'!AR63,NA())</f>
        <v>#N/A</v>
      </c>
      <c r="FE63" s="43" t="e">
        <f>IF(AND(Include_study?="Yes",Sufficient_data="Yes"),'Publication Bias Analysis'!AS63,NA())</f>
        <v>#N/A</v>
      </c>
      <c r="FF63" s="6" t="str">
        <f>IF(AND(Include_study?="Yes",Sufficient_data="Yes"),Calculations!FD63-AVERAGE('Publication Bias Analysis'!AR:AR),"")</f>
        <v/>
      </c>
      <c r="FG63" s="54" t="str">
        <f>IF(AND(Include_study?="Yes",Sufficient_data="Yes"),FE:FE-('Publication Bias Analysis'!AV$30+'Publication Bias Analysis'!AV$31*FD:FD),"")</f>
        <v/>
      </c>
      <c r="FM63" s="157"/>
      <c r="FN63" s="6" t="str">
        <f t="shared" si="70"/>
        <v/>
      </c>
      <c r="FO63" s="6" t="str">
        <f t="shared" si="168"/>
        <v/>
      </c>
      <c r="FP63" s="54" t="str">
        <f t="shared" si="75"/>
        <v/>
      </c>
      <c r="FQ63" s="33"/>
    </row>
    <row r="64" spans="1:173" x14ac:dyDescent="0.2">
      <c r="A64" s="163"/>
      <c r="B64" s="10" t="str">
        <f>IF(AND(Sufficient_data="Yes",Include_study?="Yes"),IF(AND(Sort_By=$E$1,Order="Ascending"),IF(Input!Study_name="",COUNTIFS(Input!Study_name,"&lt;&gt;"&amp;"",Include_study?,"Yes",Sufficient_data,"Yes")+1,IF(COUNT(E64)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4" s="10" t="str">
        <f>IF(B64&lt;&gt;"",IF(B64=0,COUNTIF(B$2:B63,0)+1,COUNTIF(B$2:B63,B64)+COUNTIF(B:B,"&lt;"&amp;B64)+1),"")</f>
        <v/>
      </c>
      <c r="D64" s="10" t="str">
        <f t="shared" si="81"/>
        <v/>
      </c>
      <c r="E64" s="6" t="str">
        <f>IF(AND(Sufficient_data="Yes",Include_study?="Yes",Input!Study_name&lt;&gt;""),Input!Study_name,"")</f>
        <v/>
      </c>
      <c r="F64" s="6" t="str">
        <f>IF(AND(Sufficient_data="Yes",Include_study?="Yes"),Input!Effect_size,"")</f>
        <v/>
      </c>
      <c r="G64" s="10" t="str">
        <f>IF(AND(Sufficient_data="Yes",Include_study?="Yes",Input!Number_of_observations&lt;&gt;""),Input!Number_of_observations,"")</f>
        <v/>
      </c>
      <c r="H64" s="6" t="str">
        <f>IF(AND(Sufficient_data="Yes",Include_study?="Yes"),Input!Standard_error,"")</f>
        <v/>
      </c>
      <c r="I64" s="6" t="str">
        <f t="shared" si="82"/>
        <v/>
      </c>
      <c r="J64" s="6" t="str">
        <f t="shared" si="83"/>
        <v/>
      </c>
      <c r="K64" s="6" t="str">
        <f t="shared" si="84"/>
        <v/>
      </c>
      <c r="L64" s="6" t="str">
        <f t="shared" si="85"/>
        <v/>
      </c>
      <c r="M64" s="120" t="str">
        <f t="shared" si="86"/>
        <v/>
      </c>
      <c r="N64" s="54" t="str">
        <f t="shared" si="87"/>
        <v/>
      </c>
      <c r="O64" s="33"/>
      <c r="P64" s="75" t="e">
        <f t="shared" si="88"/>
        <v>#N/A</v>
      </c>
      <c r="Q64" s="6" t="e">
        <f>IF(AND(Sufficient_data="Yes",Include_study?="Yes",Input!Number_of_observations&lt;&gt;""),Effect_size-CI_Lower_limit,NA())</f>
        <v>#N/A</v>
      </c>
      <c r="R64" s="54" t="e">
        <f>IF(AND(Sufficient_data="Yes",Include_study?="Yes",Input!Number_of_observations&lt;&gt;""),CI_Upper_limit-Effect_size,NA())</f>
        <v>#N/A</v>
      </c>
      <c r="S64" s="33"/>
      <c r="T64" s="33"/>
      <c r="U64" s="33"/>
      <c r="V64" s="33"/>
      <c r="W64" s="163"/>
      <c r="X64" s="16" t="str">
        <f t="shared" si="144"/>
        <v/>
      </c>
      <c r="Y64" s="6" t="str">
        <f t="shared" si="90"/>
        <v/>
      </c>
      <c r="Z64" s="6" t="str">
        <f t="shared" si="91"/>
        <v/>
      </c>
      <c r="AA64" s="6" t="str">
        <f>IF(AND(Sufficient_data="Yes",Include_study?="Yes",Subgroup&lt;&gt;""),Input!Effect_size,"")</f>
        <v/>
      </c>
      <c r="AB64" s="6" t="str">
        <f t="shared" si="92"/>
        <v/>
      </c>
      <c r="AC64" s="6" t="str">
        <f t="shared" si="93"/>
        <v/>
      </c>
      <c r="AD64" s="6" t="str">
        <f t="shared" si="94"/>
        <v/>
      </c>
      <c r="AE64" s="6" t="str">
        <f t="shared" si="95"/>
        <v/>
      </c>
      <c r="AF64" s="6" t="str">
        <f t="shared" si="96"/>
        <v/>
      </c>
      <c r="AG64" s="125" t="str">
        <f t="shared" si="16"/>
        <v/>
      </c>
      <c r="AH64" s="128" t="str">
        <f t="shared" si="97"/>
        <v/>
      </c>
      <c r="AI64" s="33"/>
      <c r="AJ64" s="75" t="e">
        <f t="shared" si="145"/>
        <v>#N/A</v>
      </c>
      <c r="AK64" s="37" t="e">
        <f t="shared" si="99"/>
        <v>#N/A</v>
      </c>
      <c r="AL64" s="54" t="e">
        <f t="shared" si="100"/>
        <v>#N/A</v>
      </c>
      <c r="AM64" s="33"/>
      <c r="AN64" s="77" t="str">
        <f t="shared" si="146"/>
        <v/>
      </c>
      <c r="AO64" s="6" t="str">
        <f>IF(AND(Sufficient_data="Yes",Include_study?="Yes",Subgroup&lt;&gt;""),IF(COUNTIFS(Input!G$2:G63,"="&amp;"Yes",Input!C$2:C63,"="&amp;"Yes",Input!H$2:H63,"="&amp;Subgroup)&gt;0,"",Subgroup),"")</f>
        <v/>
      </c>
      <c r="AP64" s="16" t="str">
        <f t="shared" si="147"/>
        <v/>
      </c>
      <c r="AQ64" s="10" t="str">
        <f t="shared" si="148"/>
        <v/>
      </c>
      <c r="AR64" s="6" t="str">
        <f t="shared" si="149"/>
        <v/>
      </c>
      <c r="AS64" s="24" t="str">
        <f t="shared" si="150"/>
        <v/>
      </c>
      <c r="AT64" s="12" t="str">
        <f t="shared" si="151"/>
        <v/>
      </c>
      <c r="AU64" s="6" t="str">
        <f t="shared" si="152"/>
        <v/>
      </c>
      <c r="AV64" s="43" t="str">
        <f t="shared" si="108"/>
        <v/>
      </c>
      <c r="AW64" s="6" t="str">
        <f t="shared" si="153"/>
        <v/>
      </c>
      <c r="AX64" s="6" t="str">
        <f t="shared" si="154"/>
        <v/>
      </c>
      <c r="AY64" s="43" t="str">
        <f t="shared" si="111"/>
        <v/>
      </c>
      <c r="AZ64" s="16" t="str">
        <f t="shared" si="155"/>
        <v/>
      </c>
      <c r="BA64" s="131" t="str">
        <f t="shared" si="113"/>
        <v/>
      </c>
      <c r="BB64" s="131" t="str">
        <f t="shared" si="114"/>
        <v/>
      </c>
      <c r="BC64" s="6" t="str">
        <f t="shared" si="156"/>
        <v/>
      </c>
      <c r="BD64" s="6" t="str">
        <f t="shared" si="157"/>
        <v/>
      </c>
      <c r="BE64" s="131" t="str">
        <f t="shared" si="117"/>
        <v/>
      </c>
      <c r="BF64" s="131" t="str">
        <f t="shared" si="118"/>
        <v/>
      </c>
      <c r="BG64" s="6" t="str">
        <f t="shared" si="158"/>
        <v/>
      </c>
      <c r="BH64" s="6" t="str">
        <f t="shared" si="159"/>
        <v/>
      </c>
      <c r="BI64" s="6" t="str">
        <f t="shared" si="160"/>
        <v/>
      </c>
      <c r="BJ64" s="6" t="e">
        <f t="shared" si="161"/>
        <v>#N/A</v>
      </c>
      <c r="BK64" s="12" t="str">
        <f t="shared" si="76"/>
        <v/>
      </c>
      <c r="BL64" s="6" t="str">
        <f t="shared" si="162"/>
        <v/>
      </c>
      <c r="BM64" s="6" t="str">
        <f t="shared" si="124"/>
        <v/>
      </c>
      <c r="BN64" s="37" t="str">
        <f t="shared" si="163"/>
        <v/>
      </c>
      <c r="BO64" s="54" t="str">
        <f t="shared" si="72"/>
        <v/>
      </c>
      <c r="BP64" s="33"/>
      <c r="BQ64" s="33"/>
      <c r="BR64" s="33"/>
      <c r="BS64" s="33"/>
      <c r="BT64" s="164"/>
      <c r="BU64" s="6" t="e">
        <f t="shared" si="45"/>
        <v>#N/A</v>
      </c>
      <c r="BV64" s="6" t="e">
        <f t="shared" si="46"/>
        <v>#N/A</v>
      </c>
      <c r="BW64" s="6" t="str">
        <f t="shared" si="126"/>
        <v/>
      </c>
      <c r="BX64" s="6" t="str">
        <f>IF(AND(Sufficient_data="Yes",Include_study?="Yes",Moderator&lt;&gt;""),'Moderator Analysis'!F:F-CG$3,"")</f>
        <v/>
      </c>
      <c r="BY64" s="54" t="str">
        <f>IF(AND(Sufficient_data="Yes",Include_study?="Yes",Moderator&lt;&gt;""),Weightf*(Effect_size-CG$5-CG$4*'Moderator Analysis'!F:F)^2,"")</f>
        <v/>
      </c>
      <c r="BZ64" s="33"/>
      <c r="CA64" s="75" t="str">
        <f>IF(AND(Sufficient_data="Yes",Include_study?="Yes",Moderator&lt;&gt;""),1/('Publication Bias Analysis'!F64^2+CG$7),"")</f>
        <v/>
      </c>
      <c r="CB64" s="6" t="str">
        <f>IF(AND(Sufficient_data="Yes",Include_study?="Yes",CA64&lt;&gt;""),Effect_size-'Moderator Analysis'!J$37,"")</f>
        <v/>
      </c>
      <c r="CC64" s="6" t="str">
        <f t="shared" si="127"/>
        <v/>
      </c>
      <c r="CD64" s="54" t="str">
        <f>IF(AND(Sufficient_data="Yes",Include_study?="Yes",CA64&lt;&gt;""),CA:CA*(Effect_size-'Moderator Analysis'!J$29-'Moderator Analysis'!J$30*Moderator)^2,"")</f>
        <v/>
      </c>
      <c r="CI64" s="164"/>
      <c r="CJ64" s="166"/>
      <c r="CK64" s="6" t="str">
        <f t="shared" si="128"/>
        <v/>
      </c>
      <c r="CL64" s="37" t="str">
        <f t="shared" si="129"/>
        <v/>
      </c>
      <c r="CM64" s="37" t="str">
        <f>IF(AND(Include_study?="Yes",Sufficient_data="Yes"),1/(Standard_error^2+IF(Additional_model="Fixed effect",0,'Publication Bias Analysis'!L$32)),"")</f>
        <v/>
      </c>
      <c r="CN64" s="37" t="str">
        <f>IF(AND(Include_study?="Yes",Sufficient_data="Yes"),'Publication Bias Analysis'!E:E-'Publication Bias Analysis'!I$29,"")</f>
        <v/>
      </c>
      <c r="CO64" s="37" t="str">
        <f t="shared" si="130"/>
        <v/>
      </c>
      <c r="CP64" s="37" t="str">
        <f t="shared" si="131"/>
        <v/>
      </c>
      <c r="CQ64" s="104" t="str">
        <f t="shared" si="132"/>
        <v/>
      </c>
      <c r="CR64" s="104" t="str">
        <f>IF(AND(Include_study?="Yes",Sufficient_data="Yes"),CQ:CQ+IF(DC:DC&lt;0,-1,1)*COUNTIF(CQ$2:CQ63,CQ:CQ),"")</f>
        <v/>
      </c>
      <c r="CS64" s="104" t="str">
        <f>IF(AND(Include_study?="Yes",Sufficient_data="Yes"),RANK(DG:DG,DG:DG,1)*IF(DF:DF&lt;0,-1,1)+IF(DF:DF&lt;0,-1,1)*COUNTIF(CQ$2:CQ63,CQ:CQ),"")</f>
        <v/>
      </c>
      <c r="CT64" s="104" t="str">
        <f>IF(AND(Include_study?="Yes",Sufficient_data="Yes"),RANK(DJ:DJ,DJ:DJ,1)*IF(DI:DI&lt;0,-1,1)+IF(DI:DI&lt;0,-1,1)*COUNTIF(CQ$2:CQ63,CQ:CQ),"")</f>
        <v/>
      </c>
      <c r="CU64" s="6" t="e">
        <f>IF(AND(Include_study?="Yes",Sufficient_data="Yes"),'Publication Bias Analysis'!E:E,NA())</f>
        <v>#N/A</v>
      </c>
      <c r="CV64" s="54" t="e">
        <f>IF(AND(Include_study?="Yes",Sufficient_data="Yes"),'Publication Bias Analysis'!F:F,NA())</f>
        <v>#N/A</v>
      </c>
      <c r="CW64" s="33"/>
      <c r="CX64" s="33"/>
      <c r="CY64" s="33"/>
      <c r="CZ64" s="33"/>
      <c r="DA64" s="33"/>
      <c r="DB64" s="157"/>
      <c r="DC6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4" s="6" t="str">
        <f t="shared" si="164"/>
        <v/>
      </c>
      <c r="DE64" s="54" t="str">
        <f>IF(AND(Include_study?="Yes",Sufficient_data="Yes"),1/('Publication Bias Analysis'!F:F^2+IF(Additional_model="Fixed effect",0,$DN$6)),"")</f>
        <v/>
      </c>
      <c r="DF64" s="6" t="str">
        <f>IF(AND(Include_study?="Yes",Sufficient_data="Yes"),IF('Publication Bias Analysis'!L$38="Left",'Publication Bias Analysis'!E:E-DN$3,DN$3-'Publication Bias Analysis'!E:E),"")</f>
        <v/>
      </c>
      <c r="DG64" s="6" t="str">
        <f t="shared" si="165"/>
        <v/>
      </c>
      <c r="DH64" s="54" t="str">
        <f>IF(AND(DF64&lt;&gt;"",CR64&lt;=MAX(CR:CR)-DN$7),1/('Publication Bias Analysis'!F:F^2+IF(Additional_model="Fixed effect",0,$DN$13)),"")</f>
        <v/>
      </c>
      <c r="DI64" s="6" t="str">
        <f>IF(AND(Include_study?="Yes",Sufficient_data="Yes"),IF('Publication Bias Analysis'!L$38="Left",'Publication Bias Analysis'!E:E-DN$10,DN$10-'Publication Bias Analysis'!E:E),"")</f>
        <v/>
      </c>
      <c r="DJ64" s="6" t="str">
        <f t="shared" si="166"/>
        <v/>
      </c>
      <c r="DK64" s="54" t="str">
        <f t="shared" si="136"/>
        <v/>
      </c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W64" s="33"/>
      <c r="DX64" s="33"/>
      <c r="DY64" s="33"/>
      <c r="DZ64" s="33"/>
      <c r="EA64" s="33"/>
      <c r="EB64" s="157"/>
      <c r="EC64" s="6" t="str">
        <f>IF(AND(Include_study?="Yes",Sufficient_data="Yes"),Calculations!CO:CO-AVERAGE(Calculations!CO:CO),"")</f>
        <v/>
      </c>
      <c r="ED64" s="54" t="str">
        <f>IF(AND(Include_study?="Yes",Sufficient_data="Yes"),Calculations!CP64-('Publication Bias Analysis'!P$3+Calculations!CO64*'Publication Bias Analysis'!P$4),"")</f>
        <v/>
      </c>
      <c r="EE64" s="33"/>
      <c r="EF64" s="157"/>
      <c r="EG64" s="6" t="str">
        <f t="shared" si="137"/>
        <v/>
      </c>
      <c r="EH64" s="6" t="str">
        <f t="shared" si="138"/>
        <v/>
      </c>
      <c r="EI64" s="10" t="str">
        <f t="shared" si="139"/>
        <v/>
      </c>
      <c r="EJ64" s="10" t="str">
        <f t="shared" si="140"/>
        <v/>
      </c>
      <c r="EK64" s="10" t="str">
        <f>IF(AND(Include_study?="Yes",Sufficient_data="Yes"),COUNTIFS(EI$2:EI63,"&lt;"&amp;EI64,EJ$2:EJ63,"&lt;"&amp;EJ64)+COUNTIFS(EI$2:EI63,"&gt;"&amp;EI64,EJ$2:EJ63,"&gt;"&amp;EJ64)+COUNTIFS(EI65:EI$201,"&lt;"&amp;EI64,EJ65:EJ$201,"&lt;"&amp;EJ64)+COUNTIFS(EI65:EI$201,"&gt;"&amp;EI64,EJ65:EJ$201,"&gt;"&amp;EJ64),"")</f>
        <v/>
      </c>
      <c r="EL64" s="70" t="str">
        <f>IF(AND(Include_study?="Yes",Sufficient_data="Yes"),COUNTIFS(EI$2:EI63,"&lt;"&amp;EI64,EJ$2:EJ63,"&gt;"&amp;EJ64)+COUNTIFS(EI$2:EI63,"&gt;"&amp;EI64,EJ$2:EJ63,"&lt;"&amp;EJ64)+COUNTIFS(EI65:EI$201,"&lt;"&amp;EI64,EJ65:EJ$201,"&gt;"&amp;EJ64)+COUNTIFS(EI65:EI$201,"&gt;"&amp;EI64,EJ65:EJ$201,"&lt;"&amp;EJ64),"")</f>
        <v/>
      </c>
      <c r="EN64" s="157"/>
      <c r="EO64" s="33"/>
      <c r="EP64" s="33"/>
      <c r="EQ64" s="33"/>
      <c r="ER64" s="33"/>
      <c r="ES64" s="157"/>
      <c r="ET64" s="6" t="e">
        <f t="shared" si="141"/>
        <v>#N/A</v>
      </c>
      <c r="EU64" s="54" t="e">
        <f t="shared" si="142"/>
        <v>#N/A</v>
      </c>
      <c r="EV64" s="33"/>
      <c r="EW64" s="33"/>
      <c r="EX64" s="33"/>
      <c r="EY64" s="33"/>
      <c r="EZ64" s="33"/>
      <c r="FA64" s="157"/>
      <c r="FB64" s="10" t="str">
        <f>IF('Publication Bias Analysis'!AS:AS&lt;&gt;"",RANK('Publication Bias Analysis'!AS:AS,'Publication Bias Analysis'!AS:AS,1)+COUNTIF('Publication Bias Analysis'!AS$2:AS63,'Publication Bias Analysis'!AS64),"")</f>
        <v/>
      </c>
      <c r="FC64" s="6" t="str">
        <f t="shared" si="167"/>
        <v/>
      </c>
      <c r="FD64" s="43" t="e">
        <f>IF(AND(Include_study?="Yes",Sufficient_data="Yes"),'Publication Bias Analysis'!AR64,NA())</f>
        <v>#N/A</v>
      </c>
      <c r="FE64" s="43" t="e">
        <f>IF(AND(Include_study?="Yes",Sufficient_data="Yes"),'Publication Bias Analysis'!AS64,NA())</f>
        <v>#N/A</v>
      </c>
      <c r="FF64" s="6" t="str">
        <f>IF(AND(Include_study?="Yes",Sufficient_data="Yes"),Calculations!FD64-AVERAGE('Publication Bias Analysis'!AR:AR),"")</f>
        <v/>
      </c>
      <c r="FG64" s="54" t="str">
        <f>IF(AND(Include_study?="Yes",Sufficient_data="Yes"),FE:FE-('Publication Bias Analysis'!AV$30+'Publication Bias Analysis'!AV$31*FD:FD),"")</f>
        <v/>
      </c>
      <c r="FM64" s="157"/>
      <c r="FN64" s="6" t="str">
        <f t="shared" si="70"/>
        <v/>
      </c>
      <c r="FO64" s="6" t="str">
        <f t="shared" si="168"/>
        <v/>
      </c>
      <c r="FP64" s="54" t="str">
        <f t="shared" si="75"/>
        <v/>
      </c>
      <c r="FQ64" s="33"/>
    </row>
    <row r="65" spans="1:173" x14ac:dyDescent="0.2">
      <c r="A65" s="163"/>
      <c r="B65" s="10" t="str">
        <f>IF(AND(Sufficient_data="Yes",Include_study?="Yes"),IF(AND(Sort_By=$E$1,Order="Ascending"),IF(Input!Study_name="",COUNTIFS(Input!Study_name,"&lt;&gt;"&amp;"",Include_study?,"Yes",Sufficient_data,"Yes")+1,IF(COUNT(E65)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5" s="10" t="str">
        <f>IF(B65&lt;&gt;"",IF(B65=0,COUNTIF(B$2:B64,0)+1,COUNTIF(B$2:B64,B65)+COUNTIF(B:B,"&lt;"&amp;B65)+1),"")</f>
        <v/>
      </c>
      <c r="D65" s="10" t="str">
        <f t="shared" si="81"/>
        <v/>
      </c>
      <c r="E65" s="6" t="str">
        <f>IF(AND(Sufficient_data="Yes",Include_study?="Yes",Input!Study_name&lt;&gt;""),Input!Study_name,"")</f>
        <v/>
      </c>
      <c r="F65" s="6" t="str">
        <f>IF(AND(Sufficient_data="Yes",Include_study?="Yes"),Input!Effect_size,"")</f>
        <v/>
      </c>
      <c r="G65" s="10" t="str">
        <f>IF(AND(Sufficient_data="Yes",Include_study?="Yes",Input!Number_of_observations&lt;&gt;""),Input!Number_of_observations,"")</f>
        <v/>
      </c>
      <c r="H65" s="6" t="str">
        <f>IF(AND(Sufficient_data="Yes",Include_study?="Yes"),Input!Standard_error,"")</f>
        <v/>
      </c>
      <c r="I65" s="6" t="str">
        <f t="shared" si="82"/>
        <v/>
      </c>
      <c r="J65" s="6" t="str">
        <f t="shared" si="83"/>
        <v/>
      </c>
      <c r="K65" s="6" t="str">
        <f t="shared" si="84"/>
        <v/>
      </c>
      <c r="L65" s="6" t="str">
        <f t="shared" si="85"/>
        <v/>
      </c>
      <c r="M65" s="120" t="str">
        <f t="shared" si="86"/>
        <v/>
      </c>
      <c r="N65" s="54" t="str">
        <f t="shared" si="87"/>
        <v/>
      </c>
      <c r="O65" s="33"/>
      <c r="P65" s="75" t="e">
        <f t="shared" si="88"/>
        <v>#N/A</v>
      </c>
      <c r="Q65" s="6" t="e">
        <f>IF(AND(Sufficient_data="Yes",Include_study?="Yes",Input!Number_of_observations&lt;&gt;""),Effect_size-CI_Lower_limit,NA())</f>
        <v>#N/A</v>
      </c>
      <c r="R65" s="54" t="e">
        <f>IF(AND(Sufficient_data="Yes",Include_study?="Yes",Input!Number_of_observations&lt;&gt;""),CI_Upper_limit-Effect_size,NA())</f>
        <v>#N/A</v>
      </c>
      <c r="S65" s="33"/>
      <c r="T65" s="33"/>
      <c r="U65" s="33"/>
      <c r="V65" s="33"/>
      <c r="W65" s="163"/>
      <c r="X65" s="16" t="str">
        <f t="shared" si="144"/>
        <v/>
      </c>
      <c r="Y65" s="6" t="str">
        <f t="shared" si="90"/>
        <v/>
      </c>
      <c r="Z65" s="6" t="str">
        <f t="shared" si="91"/>
        <v/>
      </c>
      <c r="AA65" s="6" t="str">
        <f>IF(AND(Sufficient_data="Yes",Include_study?="Yes",Subgroup&lt;&gt;""),Input!Effect_size,"")</f>
        <v/>
      </c>
      <c r="AB65" s="6" t="str">
        <f t="shared" si="92"/>
        <v/>
      </c>
      <c r="AC65" s="6" t="str">
        <f t="shared" si="93"/>
        <v/>
      </c>
      <c r="AD65" s="6" t="str">
        <f t="shared" si="94"/>
        <v/>
      </c>
      <c r="AE65" s="6" t="str">
        <f t="shared" si="95"/>
        <v/>
      </c>
      <c r="AF65" s="6" t="str">
        <f t="shared" si="96"/>
        <v/>
      </c>
      <c r="AG65" s="125" t="str">
        <f t="shared" si="16"/>
        <v/>
      </c>
      <c r="AH65" s="128" t="str">
        <f t="shared" si="97"/>
        <v/>
      </c>
      <c r="AI65" s="33"/>
      <c r="AJ65" s="75" t="e">
        <f t="shared" si="145"/>
        <v>#N/A</v>
      </c>
      <c r="AK65" s="37" t="e">
        <f t="shared" si="99"/>
        <v>#N/A</v>
      </c>
      <c r="AL65" s="54" t="e">
        <f t="shared" si="100"/>
        <v>#N/A</v>
      </c>
      <c r="AM65" s="33"/>
      <c r="AN65" s="77" t="str">
        <f t="shared" si="146"/>
        <v/>
      </c>
      <c r="AO65" s="6" t="str">
        <f>IF(AND(Sufficient_data="Yes",Include_study?="Yes",Subgroup&lt;&gt;""),IF(COUNTIFS(Input!G$2:G64,"="&amp;"Yes",Input!C$2:C64,"="&amp;"Yes",Input!H$2:H64,"="&amp;Subgroup)&gt;0,"",Subgroup),"")</f>
        <v/>
      </c>
      <c r="AP65" s="16" t="str">
        <f t="shared" si="147"/>
        <v/>
      </c>
      <c r="AQ65" s="10" t="str">
        <f t="shared" si="148"/>
        <v/>
      </c>
      <c r="AR65" s="6" t="str">
        <f t="shared" si="149"/>
        <v/>
      </c>
      <c r="AS65" s="24" t="str">
        <f t="shared" si="150"/>
        <v/>
      </c>
      <c r="AT65" s="12" t="str">
        <f t="shared" si="151"/>
        <v/>
      </c>
      <c r="AU65" s="6" t="str">
        <f t="shared" si="152"/>
        <v/>
      </c>
      <c r="AV65" s="43" t="str">
        <f t="shared" si="108"/>
        <v/>
      </c>
      <c r="AW65" s="6" t="str">
        <f t="shared" si="153"/>
        <v/>
      </c>
      <c r="AX65" s="6" t="str">
        <f t="shared" si="154"/>
        <v/>
      </c>
      <c r="AY65" s="43" t="str">
        <f t="shared" si="111"/>
        <v/>
      </c>
      <c r="AZ65" s="16" t="str">
        <f t="shared" si="155"/>
        <v/>
      </c>
      <c r="BA65" s="131" t="str">
        <f t="shared" si="113"/>
        <v/>
      </c>
      <c r="BB65" s="131" t="str">
        <f t="shared" si="114"/>
        <v/>
      </c>
      <c r="BC65" s="6" t="str">
        <f t="shared" si="156"/>
        <v/>
      </c>
      <c r="BD65" s="6" t="str">
        <f t="shared" si="157"/>
        <v/>
      </c>
      <c r="BE65" s="131" t="str">
        <f t="shared" si="117"/>
        <v/>
      </c>
      <c r="BF65" s="131" t="str">
        <f t="shared" si="118"/>
        <v/>
      </c>
      <c r="BG65" s="6" t="str">
        <f t="shared" si="158"/>
        <v/>
      </c>
      <c r="BH65" s="6" t="str">
        <f t="shared" si="159"/>
        <v/>
      </c>
      <c r="BI65" s="6" t="str">
        <f t="shared" si="160"/>
        <v/>
      </c>
      <c r="BJ65" s="6" t="e">
        <f t="shared" si="161"/>
        <v>#N/A</v>
      </c>
      <c r="BK65" s="12" t="str">
        <f t="shared" si="76"/>
        <v/>
      </c>
      <c r="BL65" s="6" t="str">
        <f t="shared" si="162"/>
        <v/>
      </c>
      <c r="BM65" s="6" t="str">
        <f t="shared" si="124"/>
        <v/>
      </c>
      <c r="BN65" s="37" t="str">
        <f t="shared" si="163"/>
        <v/>
      </c>
      <c r="BO65" s="54" t="str">
        <f t="shared" si="72"/>
        <v/>
      </c>
      <c r="BP65" s="33"/>
      <c r="BQ65" s="33"/>
      <c r="BR65" s="33"/>
      <c r="BS65" s="33"/>
      <c r="BT65" s="164"/>
      <c r="BU65" s="6" t="e">
        <f t="shared" si="45"/>
        <v>#N/A</v>
      </c>
      <c r="BV65" s="6" t="e">
        <f t="shared" si="46"/>
        <v>#N/A</v>
      </c>
      <c r="BW65" s="6" t="str">
        <f t="shared" si="126"/>
        <v/>
      </c>
      <c r="BX65" s="6" t="str">
        <f>IF(AND(Sufficient_data="Yes",Include_study?="Yes",Moderator&lt;&gt;""),'Moderator Analysis'!F:F-CG$3,"")</f>
        <v/>
      </c>
      <c r="BY65" s="54" t="str">
        <f>IF(AND(Sufficient_data="Yes",Include_study?="Yes",Moderator&lt;&gt;""),Weightf*(Effect_size-CG$5-CG$4*'Moderator Analysis'!F:F)^2,"")</f>
        <v/>
      </c>
      <c r="BZ65" s="33"/>
      <c r="CA65" s="75" t="str">
        <f>IF(AND(Sufficient_data="Yes",Include_study?="Yes",Moderator&lt;&gt;""),1/('Publication Bias Analysis'!F65^2+CG$7),"")</f>
        <v/>
      </c>
      <c r="CB65" s="6" t="str">
        <f>IF(AND(Sufficient_data="Yes",Include_study?="Yes",CA65&lt;&gt;""),Effect_size-'Moderator Analysis'!J$37,"")</f>
        <v/>
      </c>
      <c r="CC65" s="6" t="str">
        <f t="shared" si="127"/>
        <v/>
      </c>
      <c r="CD65" s="54" t="str">
        <f>IF(AND(Sufficient_data="Yes",Include_study?="Yes",CA65&lt;&gt;""),CA:CA*(Effect_size-'Moderator Analysis'!J$29-'Moderator Analysis'!J$30*Moderator)^2,"")</f>
        <v/>
      </c>
      <c r="CI65" s="164"/>
      <c r="CJ65" s="166"/>
      <c r="CK65" s="6" t="str">
        <f t="shared" si="128"/>
        <v/>
      </c>
      <c r="CL65" s="37" t="str">
        <f t="shared" si="129"/>
        <v/>
      </c>
      <c r="CM65" s="37" t="str">
        <f>IF(AND(Include_study?="Yes",Sufficient_data="Yes"),1/(Standard_error^2+IF(Additional_model="Fixed effect",0,'Publication Bias Analysis'!L$32)),"")</f>
        <v/>
      </c>
      <c r="CN65" s="37" t="str">
        <f>IF(AND(Include_study?="Yes",Sufficient_data="Yes"),'Publication Bias Analysis'!E:E-'Publication Bias Analysis'!I$29,"")</f>
        <v/>
      </c>
      <c r="CO65" s="37" t="str">
        <f t="shared" si="130"/>
        <v/>
      </c>
      <c r="CP65" s="37" t="str">
        <f t="shared" si="131"/>
        <v/>
      </c>
      <c r="CQ65" s="104" t="str">
        <f t="shared" si="132"/>
        <v/>
      </c>
      <c r="CR65" s="104" t="str">
        <f>IF(AND(Include_study?="Yes",Sufficient_data="Yes"),CQ:CQ+IF(DC:DC&lt;0,-1,1)*COUNTIF(CQ$2:CQ64,CQ:CQ),"")</f>
        <v/>
      </c>
      <c r="CS65" s="104" t="str">
        <f>IF(AND(Include_study?="Yes",Sufficient_data="Yes"),RANK(DG:DG,DG:DG,1)*IF(DF:DF&lt;0,-1,1)+IF(DF:DF&lt;0,-1,1)*COUNTIF(CQ$2:CQ64,CQ:CQ),"")</f>
        <v/>
      </c>
      <c r="CT65" s="104" t="str">
        <f>IF(AND(Include_study?="Yes",Sufficient_data="Yes"),RANK(DJ:DJ,DJ:DJ,1)*IF(DI:DI&lt;0,-1,1)+IF(DI:DI&lt;0,-1,1)*COUNTIF(CQ$2:CQ64,CQ:CQ),"")</f>
        <v/>
      </c>
      <c r="CU65" s="6" t="e">
        <f>IF(AND(Include_study?="Yes",Sufficient_data="Yes"),'Publication Bias Analysis'!E:E,NA())</f>
        <v>#N/A</v>
      </c>
      <c r="CV65" s="54" t="e">
        <f>IF(AND(Include_study?="Yes",Sufficient_data="Yes"),'Publication Bias Analysis'!F:F,NA())</f>
        <v>#N/A</v>
      </c>
      <c r="CW65" s="33"/>
      <c r="CX65" s="33"/>
      <c r="CY65" s="33"/>
      <c r="CZ65" s="33"/>
      <c r="DA65" s="33"/>
      <c r="DB65" s="157"/>
      <c r="DC6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5" s="6" t="str">
        <f t="shared" si="164"/>
        <v/>
      </c>
      <c r="DE65" s="54" t="str">
        <f>IF(AND(Include_study?="Yes",Sufficient_data="Yes"),1/('Publication Bias Analysis'!F:F^2+IF(Additional_model="Fixed effect",0,$DN$6)),"")</f>
        <v/>
      </c>
      <c r="DF65" s="6" t="str">
        <f>IF(AND(Include_study?="Yes",Sufficient_data="Yes"),IF('Publication Bias Analysis'!L$38="Left",'Publication Bias Analysis'!E:E-DN$3,DN$3-'Publication Bias Analysis'!E:E),"")</f>
        <v/>
      </c>
      <c r="DG65" s="6" t="str">
        <f t="shared" si="165"/>
        <v/>
      </c>
      <c r="DH65" s="54" t="str">
        <f>IF(AND(DF65&lt;&gt;"",CR65&lt;=MAX(CR:CR)-DN$7),1/('Publication Bias Analysis'!F:F^2+IF(Additional_model="Fixed effect",0,$DN$13)),"")</f>
        <v/>
      </c>
      <c r="DI65" s="6" t="str">
        <f>IF(AND(Include_study?="Yes",Sufficient_data="Yes"),IF('Publication Bias Analysis'!L$38="Left",'Publication Bias Analysis'!E:E-DN$10,DN$10-'Publication Bias Analysis'!E:E),"")</f>
        <v/>
      </c>
      <c r="DJ65" s="6" t="str">
        <f t="shared" si="166"/>
        <v/>
      </c>
      <c r="DK65" s="54" t="str">
        <f t="shared" si="136"/>
        <v/>
      </c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W65" s="33"/>
      <c r="DX65" s="33"/>
      <c r="DY65" s="33"/>
      <c r="DZ65" s="33"/>
      <c r="EA65" s="33"/>
      <c r="EB65" s="157"/>
      <c r="EC65" s="6" t="str">
        <f>IF(AND(Include_study?="Yes",Sufficient_data="Yes"),Calculations!CO:CO-AVERAGE(Calculations!CO:CO),"")</f>
        <v/>
      </c>
      <c r="ED65" s="54" t="str">
        <f>IF(AND(Include_study?="Yes",Sufficient_data="Yes"),Calculations!CP65-('Publication Bias Analysis'!P$3+Calculations!CO65*'Publication Bias Analysis'!P$4),"")</f>
        <v/>
      </c>
      <c r="EE65" s="33"/>
      <c r="EF65" s="157"/>
      <c r="EG65" s="6" t="str">
        <f t="shared" si="137"/>
        <v/>
      </c>
      <c r="EH65" s="6" t="str">
        <f t="shared" si="138"/>
        <v/>
      </c>
      <c r="EI65" s="10" t="str">
        <f t="shared" si="139"/>
        <v/>
      </c>
      <c r="EJ65" s="10" t="str">
        <f t="shared" si="140"/>
        <v/>
      </c>
      <c r="EK65" s="10" t="str">
        <f>IF(AND(Include_study?="Yes",Sufficient_data="Yes"),COUNTIFS(EI$2:EI64,"&lt;"&amp;EI65,EJ$2:EJ64,"&lt;"&amp;EJ65)+COUNTIFS(EI$2:EI64,"&gt;"&amp;EI65,EJ$2:EJ64,"&gt;"&amp;EJ65)+COUNTIFS(EI66:EI$201,"&lt;"&amp;EI65,EJ66:EJ$201,"&lt;"&amp;EJ65)+COUNTIFS(EI66:EI$201,"&gt;"&amp;EI65,EJ66:EJ$201,"&gt;"&amp;EJ65),"")</f>
        <v/>
      </c>
      <c r="EL65" s="70" t="str">
        <f>IF(AND(Include_study?="Yes",Sufficient_data="Yes"),COUNTIFS(EI$2:EI64,"&lt;"&amp;EI65,EJ$2:EJ64,"&gt;"&amp;EJ65)+COUNTIFS(EI$2:EI64,"&gt;"&amp;EI65,EJ$2:EJ64,"&lt;"&amp;EJ65)+COUNTIFS(EI66:EI$201,"&lt;"&amp;EI65,EJ66:EJ$201,"&gt;"&amp;EJ65)+COUNTIFS(EI66:EI$201,"&gt;"&amp;EI65,EJ66:EJ$201,"&lt;"&amp;EJ65),"")</f>
        <v/>
      </c>
      <c r="EN65" s="157"/>
      <c r="EO65" s="33"/>
      <c r="EP65" s="33"/>
      <c r="EQ65" s="33"/>
      <c r="ER65" s="33"/>
      <c r="ES65" s="157"/>
      <c r="ET65" s="6" t="e">
        <f t="shared" si="141"/>
        <v>#N/A</v>
      </c>
      <c r="EU65" s="54" t="e">
        <f t="shared" si="142"/>
        <v>#N/A</v>
      </c>
      <c r="EV65" s="33"/>
      <c r="EW65" s="33"/>
      <c r="EX65" s="33"/>
      <c r="EY65" s="33"/>
      <c r="EZ65" s="33"/>
      <c r="FA65" s="157"/>
      <c r="FB65" s="10" t="str">
        <f>IF('Publication Bias Analysis'!AS:AS&lt;&gt;"",RANK('Publication Bias Analysis'!AS:AS,'Publication Bias Analysis'!AS:AS,1)+COUNTIF('Publication Bias Analysis'!AS$2:AS64,'Publication Bias Analysis'!AS65),"")</f>
        <v/>
      </c>
      <c r="FC65" s="6" t="str">
        <f t="shared" si="167"/>
        <v/>
      </c>
      <c r="FD65" s="43" t="e">
        <f>IF(AND(Include_study?="Yes",Sufficient_data="Yes"),'Publication Bias Analysis'!AR65,NA())</f>
        <v>#N/A</v>
      </c>
      <c r="FE65" s="43" t="e">
        <f>IF(AND(Include_study?="Yes",Sufficient_data="Yes"),'Publication Bias Analysis'!AS65,NA())</f>
        <v>#N/A</v>
      </c>
      <c r="FF65" s="6" t="str">
        <f>IF(AND(Include_study?="Yes",Sufficient_data="Yes"),Calculations!FD65-AVERAGE('Publication Bias Analysis'!AR:AR),"")</f>
        <v/>
      </c>
      <c r="FG65" s="54" t="str">
        <f>IF(AND(Include_study?="Yes",Sufficient_data="Yes"),FE:FE-('Publication Bias Analysis'!AV$30+'Publication Bias Analysis'!AV$31*FD:FD),"")</f>
        <v/>
      </c>
      <c r="FM65" s="157"/>
      <c r="FN65" s="6" t="str">
        <f t="shared" si="70"/>
        <v/>
      </c>
      <c r="FO65" s="6" t="str">
        <f t="shared" si="168"/>
        <v/>
      </c>
      <c r="FP65" s="54" t="str">
        <f t="shared" si="75"/>
        <v/>
      </c>
      <c r="FQ65" s="33"/>
    </row>
    <row r="66" spans="1:173" x14ac:dyDescent="0.2">
      <c r="A66" s="163"/>
      <c r="B66" s="10" t="str">
        <f>IF(AND(Sufficient_data="Yes",Include_study?="Yes"),IF(AND(Sort_By=$E$1,Order="Ascending"),IF(Input!Study_name="",COUNTIFS(Input!Study_name,"&lt;&gt;"&amp;"",Include_study?,"Yes",Sufficient_data,"Yes")+1,IF(COUNT(E66)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6" s="10" t="str">
        <f>IF(B66&lt;&gt;"",IF(B66=0,COUNTIF(B$2:B65,0)+1,COUNTIF(B$2:B65,B66)+COUNTIF(B:B,"&lt;"&amp;B66)+1),"")</f>
        <v/>
      </c>
      <c r="D66" s="10" t="str">
        <f t="shared" si="81"/>
        <v/>
      </c>
      <c r="E66" s="6" t="str">
        <f>IF(AND(Sufficient_data="Yes",Include_study?="Yes",Input!Study_name&lt;&gt;""),Input!Study_name,"")</f>
        <v/>
      </c>
      <c r="F66" s="6" t="str">
        <f>IF(AND(Sufficient_data="Yes",Include_study?="Yes"),Input!Effect_size,"")</f>
        <v/>
      </c>
      <c r="G66" s="10" t="str">
        <f>IF(AND(Sufficient_data="Yes",Include_study?="Yes",Input!Number_of_observations&lt;&gt;""),Input!Number_of_observations,"")</f>
        <v/>
      </c>
      <c r="H66" s="6" t="str">
        <f>IF(AND(Sufficient_data="Yes",Include_study?="Yes"),Input!Standard_error,"")</f>
        <v/>
      </c>
      <c r="I66" s="6" t="str">
        <f t="shared" si="82"/>
        <v/>
      </c>
      <c r="J66" s="6" t="str">
        <f t="shared" si="83"/>
        <v/>
      </c>
      <c r="K66" s="6" t="str">
        <f t="shared" ref="K66:K97" si="169">IF(AND(Sufficient_data="Yes",Include_study?="Yes",Number_of_observations&lt;&gt;""),Effect_size-ABS(TINV((1-Confidence_level),Number_of_observations-1))*Standard_error,"")</f>
        <v/>
      </c>
      <c r="L66" s="6" t="str">
        <f t="shared" ref="L66:L97" si="170">IF(AND(Sufficient_data="Yes",Include_study?="Yes",Number_of_observations&lt;&gt;""),Effect_size+ABS(TINV((1-Confidence_level),Number_of_observations-1))*Standard_error,"")</f>
        <v/>
      </c>
      <c r="M66" s="120" t="str">
        <f t="shared" ref="M66:M97" si="171">IF(AND(Include_study?="Yes",Sufficient_data="Yes"),IF(Meta_analysis_model="Fixed effect model",Weightf/SUM(Weightf),Weightr/SUM(Weightr)),"")</f>
        <v/>
      </c>
      <c r="N66" s="54" t="str">
        <f t="shared" ref="N66:N97" si="172">IF(AND(Include_study?="Yes",Sufficient_data="Yes"),Effect_size-Combined_Effect_Size,"")</f>
        <v/>
      </c>
      <c r="O66" s="33"/>
      <c r="P66" s="75" t="e">
        <f t="shared" si="88"/>
        <v>#N/A</v>
      </c>
      <c r="Q66" s="6" t="e">
        <f>IF(AND(Sufficient_data="Yes",Include_study?="Yes",Input!Number_of_observations&lt;&gt;""),Effect_size-CI_Lower_limit,NA())</f>
        <v>#N/A</v>
      </c>
      <c r="R66" s="54" t="e">
        <f>IF(AND(Sufficient_data="Yes",Include_study?="Yes",Input!Number_of_observations&lt;&gt;""),CI_Upper_limit-Effect_size,NA())</f>
        <v>#N/A</v>
      </c>
      <c r="S66" s="33"/>
      <c r="T66" s="33"/>
      <c r="U66" s="33"/>
      <c r="V66" s="33"/>
      <c r="W66" s="163"/>
      <c r="X66" s="16" t="str">
        <f t="shared" si="144"/>
        <v/>
      </c>
      <c r="Y66" s="6" t="str">
        <f t="shared" ref="Y66:Y97" si="173">IF(AND(Sufficient_data="Yes",Include_study?="Yes",Subgroup&lt;&gt;""),Study_name,"")</f>
        <v/>
      </c>
      <c r="Z66" s="6" t="str">
        <f t="shared" si="91"/>
        <v/>
      </c>
      <c r="AA66" s="6" t="str">
        <f>IF(AND(Sufficient_data="Yes",Include_study?="Yes",Subgroup&lt;&gt;""),Input!Effect_size,"")</f>
        <v/>
      </c>
      <c r="AB66" s="6" t="str">
        <f t="shared" ref="AB66:AB97" si="174">IF(AND(Sufficient_data="Yes",Include_study?="Yes",Subgroup&lt;&gt;""),Standard_error,"")</f>
        <v/>
      </c>
      <c r="AC66" s="6" t="str">
        <f t="shared" ref="AC66:AC97" si="175">IF(AND(Sufficient_data="Yes",Include_study?="Yes",Subgroup&lt;&gt;""),1/(Standard_error^2),"")</f>
        <v/>
      </c>
      <c r="AD66" s="6" t="str">
        <f t="shared" ref="AD66:AD97" si="176">IF(AND(Include_study?="Yes",Sufficient_data="Yes",Subgroup&lt;&gt;""),1/(Standard_error^2+IF(Within_subgroup_weighting="Fixed effect",0,INDEX(AO:AV,MATCH(Subgroup,AO:AO,0),8))),"")</f>
        <v/>
      </c>
      <c r="AE66" s="6" t="str">
        <f t="shared" ref="AE66:AE97" si="177">IF(AND(Sufficient_data="Yes",Include_study?="Yes",Subgroup&lt;&gt;"",Number_of_observations&lt;&gt;""),AA:AA-ABS(TINV((1-Subgroup_confidence_level),Number_of_observations-1))*AB:AB,"")</f>
        <v/>
      </c>
      <c r="AF66" s="6" t="str">
        <f t="shared" ref="AF66:AF97" si="178">IF(AND(Sufficient_data="Yes",Include_study?="Yes",Subgroup&lt;&gt;"",Number_of_observations&lt;&gt;""),AA:AA+ABS(TINV((1-Subgroup_confidence_level),Number_of_observations-1))*AB:AB,"")</f>
        <v/>
      </c>
      <c r="AG66" s="125" t="str">
        <f t="shared" ref="AG66:AG129" si="179">IF(AND(Sufficient_data="Yes",Include_study?="Yes"),IF(Subgroup&lt;&gt;"",AD66/SUMIF(Subgroup,Subgroup,AD:AD),""),"")</f>
        <v/>
      </c>
      <c r="AH66" s="128" t="str">
        <f t="shared" ref="AH66:AH97" si="180">IF(AND(Include_study?="Yes",Sufficient_data="Yes",Subgroup&lt;&gt;""),AA:AA-VLOOKUP(Z:Z,AO:AX,10,FALSE),"")</f>
        <v/>
      </c>
      <c r="AI66" s="33"/>
      <c r="AJ66" s="75" t="e">
        <f t="shared" si="145"/>
        <v>#N/A</v>
      </c>
      <c r="AK66" s="37" t="e">
        <f t="shared" ref="AK66:AK97" si="181">IF(AND(Sufficient_data="Yes",Include_study?="Yes",Subgroup&lt;&gt;"",Number_of_observations&lt;&gt;""),AA:AA-AE:AE,NA())</f>
        <v>#N/A</v>
      </c>
      <c r="AL66" s="54" t="e">
        <f t="shared" ref="AL66:AL97" si="182">IF(AND(Sufficient_data="Yes",Include_study?="Yes",Subgroup&lt;&gt;"",Number_of_observations&lt;&gt;""),AF:AF-AA:AA,NA())</f>
        <v>#N/A</v>
      </c>
      <c r="AM66" s="33"/>
      <c r="AN66" s="77" t="str">
        <f t="shared" si="146"/>
        <v/>
      </c>
      <c r="AO66" s="6" t="str">
        <f>IF(AND(Sufficient_data="Yes",Include_study?="Yes",Subgroup&lt;&gt;""),IF(COUNTIFS(Input!G$2:G65,"="&amp;"Yes",Input!C$2:C65,"="&amp;"Yes",Input!H$2:H65,"="&amp;Subgroup)&gt;0,"",Subgroup),"")</f>
        <v/>
      </c>
      <c r="AP66" s="16" t="str">
        <f t="shared" si="147"/>
        <v/>
      </c>
      <c r="AQ66" s="10" t="str">
        <f t="shared" si="148"/>
        <v/>
      </c>
      <c r="AR66" s="6" t="str">
        <f t="shared" si="149"/>
        <v/>
      </c>
      <c r="AS66" s="24" t="str">
        <f t="shared" si="150"/>
        <v/>
      </c>
      <c r="AT66" s="12" t="str">
        <f t="shared" si="151"/>
        <v/>
      </c>
      <c r="AU66" s="6" t="str">
        <f t="shared" si="152"/>
        <v/>
      </c>
      <c r="AV66" s="43" t="str">
        <f t="shared" ref="AV66:AV97" si="183">IF(AR66&lt;&gt;"",IF(AQ66=1,0,IF(Within_subgroup_weighting=$BQ$36,MAX(0,(SUM(AR:AR)-(Subgroup_k-(COUNT(AR:AR))))/SUM(AU:AU)),MAX(0,(AR66-(AQ66-1)))/AU66)),"")</f>
        <v/>
      </c>
      <c r="AW66" s="6" t="str">
        <f t="shared" si="153"/>
        <v/>
      </c>
      <c r="AX66" s="6" t="str">
        <f t="shared" si="154"/>
        <v/>
      </c>
      <c r="AY66" s="43" t="str">
        <f t="shared" ref="AY66:AY97" si="184">IF(AR66&lt;&gt;"",IF(Within_subgroup_weighting=BQ$34,1/SQRT(SUMIF(Subgroup,AO66,AC:AC)),SQRT(SUMPRODUCT(--(Subgroup=AO66),AD:AD,AH:AH,AH:AH)/((AQ66-1)*SUMIF(Z:Z,AO66,AD:AD)))),"")</f>
        <v/>
      </c>
      <c r="AZ66" s="16" t="str">
        <f t="shared" si="155"/>
        <v/>
      </c>
      <c r="BA66" s="131" t="str">
        <f t="shared" ref="BA66:BA97" si="185">IF(AR66&lt;&gt;"",AX66-ABS(TINV((1-Subgroup_confidence_level),AQ66-1))*AY66,"")</f>
        <v/>
      </c>
      <c r="BB66" s="131" t="str">
        <f t="shared" ref="BB66:BB97" si="186">IF(AR66&lt;&gt;"",AX66+ABS(TINV((1-Subgroup_confidence_level),AQ66-1))*AY66,"")</f>
        <v/>
      </c>
      <c r="BC66" s="6" t="str">
        <f t="shared" si="156"/>
        <v/>
      </c>
      <c r="BD66" s="6" t="str">
        <f t="shared" si="157"/>
        <v/>
      </c>
      <c r="BE66" s="131" t="str">
        <f t="shared" ref="BE66:BE97" si="187">IF(AR66&lt;&gt;"",AX66-ABS(TINV((1-Subgroup_confidence_level),AQ66-1))*SQRT(AV66+AY66^2),"")</f>
        <v/>
      </c>
      <c r="BF66" s="131" t="str">
        <f t="shared" ref="BF66:BF97" si="188">IF(AR66&lt;&gt;"",AX66+ABS(TINV((1-Subgroup_confidence_level),AQ66-1))*SQRT(AV66+AY66^2),"")</f>
        <v/>
      </c>
      <c r="BG66" s="6" t="str">
        <f t="shared" si="158"/>
        <v/>
      </c>
      <c r="BH66" s="6" t="str">
        <f t="shared" si="159"/>
        <v/>
      </c>
      <c r="BI66" s="6" t="str">
        <f t="shared" si="160"/>
        <v/>
      </c>
      <c r="BJ66" s="6" t="e">
        <f t="shared" si="161"/>
        <v>#N/A</v>
      </c>
      <c r="BK66" s="12" t="str">
        <f t="shared" si="76"/>
        <v/>
      </c>
      <c r="BL66" s="6" t="str">
        <f t="shared" si="162"/>
        <v/>
      </c>
      <c r="BM66" s="6" t="str">
        <f t="shared" ref="BM66:BM97" si="189">IF(AY66&lt;&gt;"",1/(AY66^2+IF(Between_subgroup_weighting=BQ$30,0,BR$27)),"")</f>
        <v/>
      </c>
      <c r="BN66" s="37" t="str">
        <f t="shared" si="163"/>
        <v/>
      </c>
      <c r="BO66" s="54" t="str">
        <f t="shared" si="72"/>
        <v/>
      </c>
      <c r="BP66" s="33"/>
      <c r="BQ66" s="33"/>
      <c r="BR66" s="33"/>
      <c r="BS66" s="33"/>
      <c r="BT66" s="164"/>
      <c r="BU66" s="6" t="e">
        <f t="shared" ref="BU66:BU129" si="190">IF(AND(Sufficient_data="Yes",Include_study?="Yes",Moderator&lt;&gt;""),Moderator,NA())</f>
        <v>#N/A</v>
      </c>
      <c r="BV66" s="6" t="e">
        <f t="shared" ref="BV66:BV129" si="191">IF(AND(Sufficient_data="Yes",Include_study?="Yes",Moderator&lt;&gt;""),Effect_size,NA())</f>
        <v>#N/A</v>
      </c>
      <c r="BW66" s="6" t="str">
        <f t="shared" ref="BW66:BW97" si="192">IF(AND(Sufficient_data="Yes",Include_study?="Yes",Moderator&lt;&gt;""),Effect_size-CG$2,"")</f>
        <v/>
      </c>
      <c r="BX66" s="6" t="str">
        <f>IF(AND(Sufficient_data="Yes",Include_study?="Yes",Moderator&lt;&gt;""),'Moderator Analysis'!F:F-CG$3,"")</f>
        <v/>
      </c>
      <c r="BY66" s="54" t="str">
        <f>IF(AND(Sufficient_data="Yes",Include_study?="Yes",Moderator&lt;&gt;""),Weightf*(Effect_size-CG$5-CG$4*'Moderator Analysis'!F:F)^2,"")</f>
        <v/>
      </c>
      <c r="BZ66" s="33"/>
      <c r="CA66" s="75" t="str">
        <f>IF(AND(Sufficient_data="Yes",Include_study?="Yes",Moderator&lt;&gt;""),1/('Publication Bias Analysis'!F66^2+CG$7),"")</f>
        <v/>
      </c>
      <c r="CB66" s="6" t="str">
        <f>IF(AND(Sufficient_data="Yes",Include_study?="Yes",CA66&lt;&gt;""),Effect_size-'Moderator Analysis'!J$37,"")</f>
        <v/>
      </c>
      <c r="CC66" s="6" t="str">
        <f t="shared" ref="CC66:CC97" si="193">IF(AND(Sufficient_data="Yes",Include_study?="Yes",CA66&lt;&gt;""),Moderator-SUMPRODUCT(Moderator,CA:CA)/SUM(CA:CA),"")</f>
        <v/>
      </c>
      <c r="CD66" s="54" t="str">
        <f>IF(AND(Sufficient_data="Yes",Include_study?="Yes",CA66&lt;&gt;""),CA:CA*(Effect_size-'Moderator Analysis'!J$29-'Moderator Analysis'!J$30*Moderator)^2,"")</f>
        <v/>
      </c>
      <c r="CI66" s="164"/>
      <c r="CJ66" s="166"/>
      <c r="CK66" s="6" t="str">
        <f t="shared" si="128"/>
        <v/>
      </c>
      <c r="CL66" s="37" t="str">
        <f t="shared" ref="CL66:CL97" si="194">IF(AND(Include_study?="Yes",Sufficient_data="Yes"),1/(Standard_error^2+IF(Additional_model="Fixed effect",0,T2_)),"")</f>
        <v/>
      </c>
      <c r="CM66" s="37" t="str">
        <f>IF(AND(Include_study?="Yes",Sufficient_data="Yes"),1/(Standard_error^2+IF(Additional_model="Fixed effect",0,'Publication Bias Analysis'!L$32)),"")</f>
        <v/>
      </c>
      <c r="CN66" s="37" t="str">
        <f>IF(AND(Include_study?="Yes",Sufficient_data="Yes"),'Publication Bias Analysis'!E:E-'Publication Bias Analysis'!I$29,"")</f>
        <v/>
      </c>
      <c r="CO66" s="37" t="str">
        <f t="shared" ref="CO66:CO97" si="195">IF(AND(Include_study?="Yes",Sufficient_data="Yes"),IF(Additional_model="Fixed effect",1/Standard_error,1/SQRT(Standard_error^2+T2_)),"")</f>
        <v/>
      </c>
      <c r="CP66" s="37" t="str">
        <f t="shared" ref="CP66:CP97" si="196">IF(AND(Include_study?="Yes",Sufficient_data="Yes"),IF(Additional_model="Fixed effect",Effect_size/Standard_error,Effect_size/SQRT((Standard_error^2+T2_))),"")</f>
        <v/>
      </c>
      <c r="CQ66" s="104" t="str">
        <f t="shared" ref="CQ66:CQ97" si="197">IF(AND(Include_study?="Yes",Sufficient_data="Yes"),RANK(DD:DD,DD:DD,1)*IF(DC:DC&lt;0,-1,1),"")</f>
        <v/>
      </c>
      <c r="CR66" s="104" t="str">
        <f>IF(AND(Include_study?="Yes",Sufficient_data="Yes"),CQ:CQ+IF(DC:DC&lt;0,-1,1)*COUNTIF(CQ$2:CQ65,CQ:CQ),"")</f>
        <v/>
      </c>
      <c r="CS66" s="104" t="str">
        <f>IF(AND(Include_study?="Yes",Sufficient_data="Yes"),RANK(DG:DG,DG:DG,1)*IF(DF:DF&lt;0,-1,1)+IF(DF:DF&lt;0,-1,1)*COUNTIF(CQ$2:CQ65,CQ:CQ),"")</f>
        <v/>
      </c>
      <c r="CT66" s="104" t="str">
        <f>IF(AND(Include_study?="Yes",Sufficient_data="Yes"),RANK(DJ:DJ,DJ:DJ,1)*IF(DI:DI&lt;0,-1,1)+IF(DI:DI&lt;0,-1,1)*COUNTIF(CQ$2:CQ65,CQ:CQ),"")</f>
        <v/>
      </c>
      <c r="CU66" s="6" t="e">
        <f>IF(AND(Include_study?="Yes",Sufficient_data="Yes"),'Publication Bias Analysis'!E:E,NA())</f>
        <v>#N/A</v>
      </c>
      <c r="CV66" s="54" t="e">
        <f>IF(AND(Include_study?="Yes",Sufficient_data="Yes"),'Publication Bias Analysis'!F:F,NA())</f>
        <v>#N/A</v>
      </c>
      <c r="CW66" s="33"/>
      <c r="CX66" s="33"/>
      <c r="CY66" s="33"/>
      <c r="CZ66" s="33"/>
      <c r="DA66" s="33"/>
      <c r="DB66" s="157"/>
      <c r="DC6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6" s="6" t="str">
        <f t="shared" si="164"/>
        <v/>
      </c>
      <c r="DE66" s="54" t="str">
        <f>IF(AND(Include_study?="Yes",Sufficient_data="Yes"),1/('Publication Bias Analysis'!F:F^2+IF(Additional_model="Fixed effect",0,$DN$6)),"")</f>
        <v/>
      </c>
      <c r="DF66" s="6" t="str">
        <f>IF(AND(Include_study?="Yes",Sufficient_data="Yes"),IF('Publication Bias Analysis'!L$38="Left",'Publication Bias Analysis'!E:E-DN$3,DN$3-'Publication Bias Analysis'!E:E),"")</f>
        <v/>
      </c>
      <c r="DG66" s="6" t="str">
        <f t="shared" si="165"/>
        <v/>
      </c>
      <c r="DH66" s="54" t="str">
        <f>IF(AND(DF66&lt;&gt;"",CR66&lt;=MAX(CR:CR)-DN$7),1/('Publication Bias Analysis'!F:F^2+IF(Additional_model="Fixed effect",0,$DN$13)),"")</f>
        <v/>
      </c>
      <c r="DI66" s="6" t="str">
        <f>IF(AND(Include_study?="Yes",Sufficient_data="Yes"),IF('Publication Bias Analysis'!L$38="Left",'Publication Bias Analysis'!E:E-DN$10,DN$10-'Publication Bias Analysis'!E:E),"")</f>
        <v/>
      </c>
      <c r="DJ66" s="6" t="str">
        <f t="shared" si="166"/>
        <v/>
      </c>
      <c r="DK66" s="54" t="str">
        <f t="shared" ref="DK66:DK97" si="198">IF(AND(DI66&lt;&gt;"",CS66&lt;=MAX(CR:CR)-DN$14),1/(Standard_error^2+IF(Additional_model="Fixed effect",0,$DN$20)),"")</f>
        <v/>
      </c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W66" s="33"/>
      <c r="DX66" s="33"/>
      <c r="DY66" s="33"/>
      <c r="DZ66" s="33"/>
      <c r="EA66" s="33"/>
      <c r="EB66" s="157"/>
      <c r="EC66" s="6" t="str">
        <f>IF(AND(Include_study?="Yes",Sufficient_data="Yes"),Calculations!CO:CO-AVERAGE(Calculations!CO:CO),"")</f>
        <v/>
      </c>
      <c r="ED66" s="54" t="str">
        <f>IF(AND(Include_study?="Yes",Sufficient_data="Yes"),Calculations!CP66-('Publication Bias Analysis'!P$3+Calculations!CO66*'Publication Bias Analysis'!P$4),"")</f>
        <v/>
      </c>
      <c r="EE66" s="33"/>
      <c r="EF66" s="157"/>
      <c r="EG66" s="6" t="str">
        <f t="shared" ref="EG66:EG97" si="199">IF(AND(Include_study?="Yes",Sufficient_data="Yes"),(Effect_size-(SUMPRODUCT(Weightf,Effect_size)/SUM(Weightf)))/SQRT(EH:EH),"")</f>
        <v/>
      </c>
      <c r="EH66" s="6" t="str">
        <f t="shared" si="138"/>
        <v/>
      </c>
      <c r="EI66" s="10" t="str">
        <f t="shared" ref="EI66:EI97" si="200">IF(AND(Include_study?="Yes",Sufficient_data="Yes"),RANK(EG:EG,EG:EG,0),"")</f>
        <v/>
      </c>
      <c r="EJ66" s="10" t="str">
        <f t="shared" ref="EJ66:EJ97" si="201">IF(AND(Include_study?="Yes",Sufficient_data="Yes"),RANK(EH:EH,EH:EH,0),"")</f>
        <v/>
      </c>
      <c r="EK66" s="10" t="str">
        <f>IF(AND(Include_study?="Yes",Sufficient_data="Yes"),COUNTIFS(EI$2:EI65,"&lt;"&amp;EI66,EJ$2:EJ65,"&lt;"&amp;EJ66)+COUNTIFS(EI$2:EI65,"&gt;"&amp;EI66,EJ$2:EJ65,"&gt;"&amp;EJ66)+COUNTIFS(EI67:EI$201,"&lt;"&amp;EI66,EJ67:EJ$201,"&lt;"&amp;EJ66)+COUNTIFS(EI67:EI$201,"&gt;"&amp;EI66,EJ67:EJ$201,"&gt;"&amp;EJ66),"")</f>
        <v/>
      </c>
      <c r="EL66" s="70" t="str">
        <f>IF(AND(Include_study?="Yes",Sufficient_data="Yes"),COUNTIFS(EI$2:EI65,"&lt;"&amp;EI66,EJ$2:EJ65,"&gt;"&amp;EJ66)+COUNTIFS(EI$2:EI65,"&gt;"&amp;EI66,EJ$2:EJ65,"&lt;"&amp;EJ66)+COUNTIFS(EI67:EI$201,"&lt;"&amp;EI66,EJ67:EJ$201,"&gt;"&amp;EJ66)+COUNTIFS(EI67:EI$201,"&gt;"&amp;EI66,EJ67:EJ$201,"&lt;"&amp;EJ66),"")</f>
        <v/>
      </c>
      <c r="EN66" s="157"/>
      <c r="EO66" s="33"/>
      <c r="EP66" s="33"/>
      <c r="EQ66" s="33"/>
      <c r="ER66" s="33"/>
      <c r="ES66" s="157"/>
      <c r="ET66" s="6" t="e">
        <f t="shared" si="141"/>
        <v>#N/A</v>
      </c>
      <c r="EU66" s="54" t="e">
        <f t="shared" si="142"/>
        <v>#N/A</v>
      </c>
      <c r="EV66" s="33"/>
      <c r="EW66" s="33"/>
      <c r="EX66" s="33"/>
      <c r="EY66" s="33"/>
      <c r="EZ66" s="33"/>
      <c r="FA66" s="157"/>
      <c r="FB66" s="10" t="str">
        <f>IF('Publication Bias Analysis'!AS:AS&lt;&gt;"",RANK('Publication Bias Analysis'!AS:AS,'Publication Bias Analysis'!AS:AS,1)+COUNTIF('Publication Bias Analysis'!AS$2:AS65,'Publication Bias Analysis'!AS66),"")</f>
        <v/>
      </c>
      <c r="FC66" s="6" t="str">
        <f t="shared" si="167"/>
        <v/>
      </c>
      <c r="FD66" s="43" t="e">
        <f>IF(AND(Include_study?="Yes",Sufficient_data="Yes"),'Publication Bias Analysis'!AR66,NA())</f>
        <v>#N/A</v>
      </c>
      <c r="FE66" s="43" t="e">
        <f>IF(AND(Include_study?="Yes",Sufficient_data="Yes"),'Publication Bias Analysis'!AS66,NA())</f>
        <v>#N/A</v>
      </c>
      <c r="FF66" s="6" t="str">
        <f>IF(AND(Include_study?="Yes",Sufficient_data="Yes"),Calculations!FD66-AVERAGE('Publication Bias Analysis'!AR:AR),"")</f>
        <v/>
      </c>
      <c r="FG66" s="54" t="str">
        <f>IF(AND(Include_study?="Yes",Sufficient_data="Yes"),FE:FE-('Publication Bias Analysis'!AV$30+'Publication Bias Analysis'!AV$31*FD:FD),"")</f>
        <v/>
      </c>
      <c r="FM66" s="157"/>
      <c r="FN66" s="6" t="str">
        <f t="shared" ref="FN66:FN129" si="202">IF(AND(Include_study?="Yes",Sufficient_data="Yes"),Z_score,"")</f>
        <v/>
      </c>
      <c r="FO66" s="6" t="str">
        <f t="shared" si="168"/>
        <v/>
      </c>
      <c r="FP66" s="54" t="str">
        <f t="shared" si="75"/>
        <v/>
      </c>
      <c r="FQ66" s="33"/>
    </row>
    <row r="67" spans="1:173" x14ac:dyDescent="0.2">
      <c r="A67" s="163"/>
      <c r="B67" s="10" t="str">
        <f>IF(AND(Sufficient_data="Yes",Include_study?="Yes"),IF(AND(Sort_By=$E$1,Order="Ascending"),IF(Input!Study_name="",COUNTIFS(Input!Study_name,"&lt;&gt;"&amp;"",Include_study?,"Yes",Sufficient_data,"Yes")+1,IF(COUNT(E67)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7" s="10" t="str">
        <f>IF(B67&lt;&gt;"",IF(B67=0,COUNTIF(B$2:B66,0)+1,COUNTIF(B$2:B66,B67)+COUNTIF(B:B,"&lt;"&amp;B67)+1),"")</f>
        <v/>
      </c>
      <c r="D67" s="10" t="str">
        <f t="shared" si="81"/>
        <v/>
      </c>
      <c r="E67" s="6" t="str">
        <f>IF(AND(Sufficient_data="Yes",Include_study?="Yes",Input!Study_name&lt;&gt;""),Input!Study_name,"")</f>
        <v/>
      </c>
      <c r="F67" s="6" t="str">
        <f>IF(AND(Sufficient_data="Yes",Include_study?="Yes"),Input!Effect_size,"")</f>
        <v/>
      </c>
      <c r="G67" s="10" t="str">
        <f>IF(AND(Sufficient_data="Yes",Include_study?="Yes",Input!Number_of_observations&lt;&gt;""),Input!Number_of_observations,"")</f>
        <v/>
      </c>
      <c r="H67" s="6" t="str">
        <f>IF(AND(Sufficient_data="Yes",Include_study?="Yes"),Input!Standard_error,"")</f>
        <v/>
      </c>
      <c r="I67" s="6" t="str">
        <f t="shared" si="82"/>
        <v/>
      </c>
      <c r="J67" s="6" t="str">
        <f t="shared" si="83"/>
        <v/>
      </c>
      <c r="K67" s="6" t="str">
        <f t="shared" si="169"/>
        <v/>
      </c>
      <c r="L67" s="6" t="str">
        <f t="shared" si="170"/>
        <v/>
      </c>
      <c r="M67" s="120" t="str">
        <f t="shared" si="171"/>
        <v/>
      </c>
      <c r="N67" s="54" t="str">
        <f t="shared" si="172"/>
        <v/>
      </c>
      <c r="O67" s="33"/>
      <c r="P67" s="75" t="e">
        <f t="shared" si="88"/>
        <v>#N/A</v>
      </c>
      <c r="Q67" s="6" t="e">
        <f>IF(AND(Sufficient_data="Yes",Include_study?="Yes",Input!Number_of_observations&lt;&gt;""),Effect_size-CI_Lower_limit,NA())</f>
        <v>#N/A</v>
      </c>
      <c r="R67" s="54" t="e">
        <f>IF(AND(Sufficient_data="Yes",Include_study?="Yes",Input!Number_of_observations&lt;&gt;""),CI_Upper_limit-Effect_size,NA())</f>
        <v>#N/A</v>
      </c>
      <c r="S67" s="33"/>
      <c r="T67" s="33"/>
      <c r="U67" s="33"/>
      <c r="V67" s="33"/>
      <c r="W67" s="163"/>
      <c r="X67" s="16" t="str">
        <f t="shared" si="144"/>
        <v/>
      </c>
      <c r="Y67" s="6" t="str">
        <f t="shared" si="173"/>
        <v/>
      </c>
      <c r="Z67" s="6" t="str">
        <f t="shared" si="91"/>
        <v/>
      </c>
      <c r="AA67" s="6" t="str">
        <f>IF(AND(Sufficient_data="Yes",Include_study?="Yes",Subgroup&lt;&gt;""),Input!Effect_size,"")</f>
        <v/>
      </c>
      <c r="AB67" s="6" t="str">
        <f t="shared" si="174"/>
        <v/>
      </c>
      <c r="AC67" s="6" t="str">
        <f t="shared" si="175"/>
        <v/>
      </c>
      <c r="AD67" s="6" t="str">
        <f t="shared" si="176"/>
        <v/>
      </c>
      <c r="AE67" s="6" t="str">
        <f t="shared" si="177"/>
        <v/>
      </c>
      <c r="AF67" s="6" t="str">
        <f t="shared" si="178"/>
        <v/>
      </c>
      <c r="AG67" s="125" t="str">
        <f t="shared" si="179"/>
        <v/>
      </c>
      <c r="AH67" s="128" t="str">
        <f t="shared" si="180"/>
        <v/>
      </c>
      <c r="AI67" s="33"/>
      <c r="AJ67" s="75" t="e">
        <f t="shared" si="145"/>
        <v>#N/A</v>
      </c>
      <c r="AK67" s="37" t="e">
        <f t="shared" si="181"/>
        <v>#N/A</v>
      </c>
      <c r="AL67" s="54" t="e">
        <f t="shared" si="182"/>
        <v>#N/A</v>
      </c>
      <c r="AM67" s="33"/>
      <c r="AN67" s="77" t="str">
        <f t="shared" si="146"/>
        <v/>
      </c>
      <c r="AO67" s="6" t="str">
        <f>IF(AND(Sufficient_data="Yes",Include_study?="Yes",Subgroup&lt;&gt;""),IF(COUNTIFS(Input!G$2:G66,"="&amp;"Yes",Input!C$2:C66,"="&amp;"Yes",Input!H$2:H66,"="&amp;Subgroup)&gt;0,"",Subgroup),"")</f>
        <v/>
      </c>
      <c r="AP67" s="16" t="str">
        <f t="shared" si="147"/>
        <v/>
      </c>
      <c r="AQ67" s="10" t="str">
        <f t="shared" si="148"/>
        <v/>
      </c>
      <c r="AR67" s="6" t="str">
        <f t="shared" si="149"/>
        <v/>
      </c>
      <c r="AS67" s="24" t="str">
        <f t="shared" si="150"/>
        <v/>
      </c>
      <c r="AT67" s="12" t="str">
        <f t="shared" si="151"/>
        <v/>
      </c>
      <c r="AU67" s="6" t="str">
        <f t="shared" si="152"/>
        <v/>
      </c>
      <c r="AV67" s="43" t="str">
        <f t="shared" si="183"/>
        <v/>
      </c>
      <c r="AW67" s="6" t="str">
        <f t="shared" si="153"/>
        <v/>
      </c>
      <c r="AX67" s="6" t="str">
        <f t="shared" si="154"/>
        <v/>
      </c>
      <c r="AY67" s="43" t="str">
        <f t="shared" si="184"/>
        <v/>
      </c>
      <c r="AZ67" s="16" t="str">
        <f t="shared" si="155"/>
        <v/>
      </c>
      <c r="BA67" s="131" t="str">
        <f t="shared" si="185"/>
        <v/>
      </c>
      <c r="BB67" s="131" t="str">
        <f t="shared" si="186"/>
        <v/>
      </c>
      <c r="BC67" s="6" t="str">
        <f t="shared" si="156"/>
        <v/>
      </c>
      <c r="BD67" s="6" t="str">
        <f t="shared" si="157"/>
        <v/>
      </c>
      <c r="BE67" s="131" t="str">
        <f t="shared" si="187"/>
        <v/>
      </c>
      <c r="BF67" s="131" t="str">
        <f t="shared" si="188"/>
        <v/>
      </c>
      <c r="BG67" s="6" t="str">
        <f t="shared" si="158"/>
        <v/>
      </c>
      <c r="BH67" s="6" t="str">
        <f t="shared" si="159"/>
        <v/>
      </c>
      <c r="BI67" s="6" t="str">
        <f t="shared" si="160"/>
        <v/>
      </c>
      <c r="BJ67" s="6" t="e">
        <f t="shared" si="161"/>
        <v>#N/A</v>
      </c>
      <c r="BK67" s="12" t="str">
        <f t="shared" ref="BK67:BK130" si="203">IF(AR67&lt;&gt;"",BM67/SUM(BM:BM),"")</f>
        <v/>
      </c>
      <c r="BL67" s="6" t="str">
        <f t="shared" si="162"/>
        <v/>
      </c>
      <c r="BM67" s="6" t="str">
        <f t="shared" si="189"/>
        <v/>
      </c>
      <c r="BN67" s="37" t="str">
        <f t="shared" si="163"/>
        <v/>
      </c>
      <c r="BO67" s="54" t="str">
        <f t="shared" ref="BO67:BO130" si="204">IF(AR67&lt;&gt;"",AX67-BR$2,"")</f>
        <v/>
      </c>
      <c r="BP67" s="33"/>
      <c r="BQ67" s="33"/>
      <c r="BR67" s="33"/>
      <c r="BS67" s="33"/>
      <c r="BT67" s="164"/>
      <c r="BU67" s="6" t="e">
        <f t="shared" si="190"/>
        <v>#N/A</v>
      </c>
      <c r="BV67" s="6" t="e">
        <f t="shared" si="191"/>
        <v>#N/A</v>
      </c>
      <c r="BW67" s="6" t="str">
        <f t="shared" si="192"/>
        <v/>
      </c>
      <c r="BX67" s="6" t="str">
        <f>IF(AND(Sufficient_data="Yes",Include_study?="Yes",Moderator&lt;&gt;""),'Moderator Analysis'!F:F-CG$3,"")</f>
        <v/>
      </c>
      <c r="BY67" s="54" t="str">
        <f>IF(AND(Sufficient_data="Yes",Include_study?="Yes",Moderator&lt;&gt;""),Weightf*(Effect_size-CG$5-CG$4*'Moderator Analysis'!F:F)^2,"")</f>
        <v/>
      </c>
      <c r="BZ67" s="33"/>
      <c r="CA67" s="75" t="str">
        <f>IF(AND(Sufficient_data="Yes",Include_study?="Yes",Moderator&lt;&gt;""),1/('Publication Bias Analysis'!F67^2+CG$7),"")</f>
        <v/>
      </c>
      <c r="CB67" s="6" t="str">
        <f>IF(AND(Sufficient_data="Yes",Include_study?="Yes",CA67&lt;&gt;""),Effect_size-'Moderator Analysis'!J$37,"")</f>
        <v/>
      </c>
      <c r="CC67" s="6" t="str">
        <f t="shared" si="193"/>
        <v/>
      </c>
      <c r="CD67" s="54" t="str">
        <f>IF(AND(Sufficient_data="Yes",Include_study?="Yes",CA67&lt;&gt;""),CA:CA*(Effect_size-'Moderator Analysis'!J$29-'Moderator Analysis'!J$30*Moderator)^2,"")</f>
        <v/>
      </c>
      <c r="CI67" s="164"/>
      <c r="CJ67" s="166"/>
      <c r="CK67" s="6" t="str">
        <f t="shared" si="128"/>
        <v/>
      </c>
      <c r="CL67" s="37" t="str">
        <f t="shared" si="194"/>
        <v/>
      </c>
      <c r="CM67" s="37" t="str">
        <f>IF(AND(Include_study?="Yes",Sufficient_data="Yes"),1/(Standard_error^2+IF(Additional_model="Fixed effect",0,'Publication Bias Analysis'!L$32)),"")</f>
        <v/>
      </c>
      <c r="CN67" s="37" t="str">
        <f>IF(AND(Include_study?="Yes",Sufficient_data="Yes"),'Publication Bias Analysis'!E:E-'Publication Bias Analysis'!I$29,"")</f>
        <v/>
      </c>
      <c r="CO67" s="37" t="str">
        <f t="shared" si="195"/>
        <v/>
      </c>
      <c r="CP67" s="37" t="str">
        <f t="shared" si="196"/>
        <v/>
      </c>
      <c r="CQ67" s="104" t="str">
        <f t="shared" si="197"/>
        <v/>
      </c>
      <c r="CR67" s="104" t="str">
        <f>IF(AND(Include_study?="Yes",Sufficient_data="Yes"),CQ:CQ+IF(DC:DC&lt;0,-1,1)*COUNTIF(CQ$2:CQ66,CQ:CQ),"")</f>
        <v/>
      </c>
      <c r="CS67" s="104" t="str">
        <f>IF(AND(Include_study?="Yes",Sufficient_data="Yes"),RANK(DG:DG,DG:DG,1)*IF(DF:DF&lt;0,-1,1)+IF(DF:DF&lt;0,-1,1)*COUNTIF(CQ$2:CQ66,CQ:CQ),"")</f>
        <v/>
      </c>
      <c r="CT67" s="104" t="str">
        <f>IF(AND(Include_study?="Yes",Sufficient_data="Yes"),RANK(DJ:DJ,DJ:DJ,1)*IF(DI:DI&lt;0,-1,1)+IF(DI:DI&lt;0,-1,1)*COUNTIF(CQ$2:CQ66,CQ:CQ),"")</f>
        <v/>
      </c>
      <c r="CU67" s="6" t="e">
        <f>IF(AND(Include_study?="Yes",Sufficient_data="Yes"),'Publication Bias Analysis'!E:E,NA())</f>
        <v>#N/A</v>
      </c>
      <c r="CV67" s="54" t="e">
        <f>IF(AND(Include_study?="Yes",Sufficient_data="Yes"),'Publication Bias Analysis'!F:F,NA())</f>
        <v>#N/A</v>
      </c>
      <c r="CW67" s="33"/>
      <c r="CX67" s="33"/>
      <c r="CY67" s="33"/>
      <c r="CZ67" s="33"/>
      <c r="DA67" s="33"/>
      <c r="DB67" s="157"/>
      <c r="DC6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7" s="6" t="str">
        <f t="shared" si="164"/>
        <v/>
      </c>
      <c r="DE67" s="54" t="str">
        <f>IF(AND(Include_study?="Yes",Sufficient_data="Yes"),1/('Publication Bias Analysis'!F:F^2+IF(Additional_model="Fixed effect",0,$DN$6)),"")</f>
        <v/>
      </c>
      <c r="DF67" s="6" t="str">
        <f>IF(AND(Include_study?="Yes",Sufficient_data="Yes"),IF('Publication Bias Analysis'!L$38="Left",'Publication Bias Analysis'!E:E-DN$3,DN$3-'Publication Bias Analysis'!E:E),"")</f>
        <v/>
      </c>
      <c r="DG67" s="6" t="str">
        <f t="shared" si="165"/>
        <v/>
      </c>
      <c r="DH67" s="54" t="str">
        <f>IF(AND(DF67&lt;&gt;"",CR67&lt;=MAX(CR:CR)-DN$7),1/('Publication Bias Analysis'!F:F^2+IF(Additional_model="Fixed effect",0,$DN$13)),"")</f>
        <v/>
      </c>
      <c r="DI67" s="6" t="str">
        <f>IF(AND(Include_study?="Yes",Sufficient_data="Yes"),IF('Publication Bias Analysis'!L$38="Left",'Publication Bias Analysis'!E:E-DN$10,DN$10-'Publication Bias Analysis'!E:E),"")</f>
        <v/>
      </c>
      <c r="DJ67" s="6" t="str">
        <f t="shared" si="166"/>
        <v/>
      </c>
      <c r="DK67" s="54" t="str">
        <f t="shared" si="198"/>
        <v/>
      </c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W67" s="33"/>
      <c r="DX67" s="33"/>
      <c r="DY67" s="33"/>
      <c r="DZ67" s="33"/>
      <c r="EA67" s="33"/>
      <c r="EB67" s="157"/>
      <c r="EC67" s="6" t="str">
        <f>IF(AND(Include_study?="Yes",Sufficient_data="Yes"),Calculations!CO:CO-AVERAGE(Calculations!CO:CO),"")</f>
        <v/>
      </c>
      <c r="ED67" s="54" t="str">
        <f>IF(AND(Include_study?="Yes",Sufficient_data="Yes"),Calculations!CP67-('Publication Bias Analysis'!P$3+Calculations!CO67*'Publication Bias Analysis'!P$4),"")</f>
        <v/>
      </c>
      <c r="EE67" s="33"/>
      <c r="EF67" s="157"/>
      <c r="EG67" s="6" t="str">
        <f t="shared" si="199"/>
        <v/>
      </c>
      <c r="EH67" s="6" t="str">
        <f t="shared" si="138"/>
        <v/>
      </c>
      <c r="EI67" s="10" t="str">
        <f t="shared" si="200"/>
        <v/>
      </c>
      <c r="EJ67" s="10" t="str">
        <f t="shared" si="201"/>
        <v/>
      </c>
      <c r="EK67" s="10" t="str">
        <f>IF(AND(Include_study?="Yes",Sufficient_data="Yes"),COUNTIFS(EI$2:EI66,"&lt;"&amp;EI67,EJ$2:EJ66,"&lt;"&amp;EJ67)+COUNTIFS(EI$2:EI66,"&gt;"&amp;EI67,EJ$2:EJ66,"&gt;"&amp;EJ67)+COUNTIFS(EI68:EI$201,"&lt;"&amp;EI67,EJ68:EJ$201,"&lt;"&amp;EJ67)+COUNTIFS(EI68:EI$201,"&gt;"&amp;EI67,EJ68:EJ$201,"&gt;"&amp;EJ67),"")</f>
        <v/>
      </c>
      <c r="EL67" s="70" t="str">
        <f>IF(AND(Include_study?="Yes",Sufficient_data="Yes"),COUNTIFS(EI$2:EI66,"&lt;"&amp;EI67,EJ$2:EJ66,"&gt;"&amp;EJ67)+COUNTIFS(EI$2:EI66,"&gt;"&amp;EI67,EJ$2:EJ66,"&lt;"&amp;EJ67)+COUNTIFS(EI68:EI$201,"&lt;"&amp;EI67,EJ68:EJ$201,"&gt;"&amp;EJ67)+COUNTIFS(EI68:EI$201,"&gt;"&amp;EI67,EJ68:EJ$201,"&lt;"&amp;EJ67),"")</f>
        <v/>
      </c>
      <c r="EN67" s="157"/>
      <c r="EO67" s="33"/>
      <c r="EP67" s="33"/>
      <c r="EQ67" s="33"/>
      <c r="ER67" s="33"/>
      <c r="ES67" s="157"/>
      <c r="ET67" s="6" t="e">
        <f t="shared" si="141"/>
        <v>#N/A</v>
      </c>
      <c r="EU67" s="54" t="e">
        <f t="shared" si="142"/>
        <v>#N/A</v>
      </c>
      <c r="EV67" s="33"/>
      <c r="EW67" s="33"/>
      <c r="EX67" s="33"/>
      <c r="EY67" s="33"/>
      <c r="EZ67" s="33"/>
      <c r="FA67" s="157"/>
      <c r="FB67" s="10" t="str">
        <f>IF('Publication Bias Analysis'!AS:AS&lt;&gt;"",RANK('Publication Bias Analysis'!AS:AS,'Publication Bias Analysis'!AS:AS,1)+COUNTIF('Publication Bias Analysis'!AS$2:AS66,'Publication Bias Analysis'!AS67),"")</f>
        <v/>
      </c>
      <c r="FC67" s="6" t="str">
        <f t="shared" si="167"/>
        <v/>
      </c>
      <c r="FD67" s="43" t="e">
        <f>IF(AND(Include_study?="Yes",Sufficient_data="Yes"),'Publication Bias Analysis'!AR67,NA())</f>
        <v>#N/A</v>
      </c>
      <c r="FE67" s="43" t="e">
        <f>IF(AND(Include_study?="Yes",Sufficient_data="Yes"),'Publication Bias Analysis'!AS67,NA())</f>
        <v>#N/A</v>
      </c>
      <c r="FF67" s="6" t="str">
        <f>IF(AND(Include_study?="Yes",Sufficient_data="Yes"),Calculations!FD67-AVERAGE('Publication Bias Analysis'!AR:AR),"")</f>
        <v/>
      </c>
      <c r="FG67" s="54" t="str">
        <f>IF(AND(Include_study?="Yes",Sufficient_data="Yes"),FE:FE-('Publication Bias Analysis'!AV$30+'Publication Bias Analysis'!AV$31*FD:FD),"")</f>
        <v/>
      </c>
      <c r="FM67" s="157"/>
      <c r="FN67" s="6" t="str">
        <f t="shared" si="202"/>
        <v/>
      </c>
      <c r="FO67" s="6" t="str">
        <f t="shared" si="168"/>
        <v/>
      </c>
      <c r="FP67" s="54" t="str">
        <f t="shared" ref="FP67:FP130" si="205">IF(FO67&lt;&gt;"",LN(MAX(10^-306,FO67)),"")</f>
        <v/>
      </c>
      <c r="FQ67" s="33"/>
    </row>
    <row r="68" spans="1:173" x14ac:dyDescent="0.2">
      <c r="A68" s="163"/>
      <c r="B68" s="10" t="str">
        <f>IF(AND(Sufficient_data="Yes",Include_study?="Yes"),IF(AND(Sort_By=$E$1,Order="Ascending"),IF(Input!Study_name="",COUNTIFS(Input!Study_name,"&lt;&gt;"&amp;"",Include_study?,"Yes",Sufficient_data,"Yes")+1,IF(COUNT(E68)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8" s="10" t="str">
        <f>IF(B68&lt;&gt;"",IF(B68=0,COUNTIF(B$2:B67,0)+1,COUNTIF(B$2:B67,B68)+COUNTIF(B:B,"&lt;"&amp;B68)+1),"")</f>
        <v/>
      </c>
      <c r="D68" s="10" t="str">
        <f t="shared" si="81"/>
        <v/>
      </c>
      <c r="E68" s="6" t="str">
        <f>IF(AND(Sufficient_data="Yes",Include_study?="Yes",Input!Study_name&lt;&gt;""),Input!Study_name,"")</f>
        <v/>
      </c>
      <c r="F68" s="6" t="str">
        <f>IF(AND(Sufficient_data="Yes",Include_study?="Yes"),Input!Effect_size,"")</f>
        <v/>
      </c>
      <c r="G68" s="10" t="str">
        <f>IF(AND(Sufficient_data="Yes",Include_study?="Yes",Input!Number_of_observations&lt;&gt;""),Input!Number_of_observations,"")</f>
        <v/>
      </c>
      <c r="H68" s="6" t="str">
        <f>IF(AND(Sufficient_data="Yes",Include_study?="Yes"),Input!Standard_error,"")</f>
        <v/>
      </c>
      <c r="I68" s="6" t="str">
        <f t="shared" si="82"/>
        <v/>
      </c>
      <c r="J68" s="6" t="str">
        <f t="shared" si="83"/>
        <v/>
      </c>
      <c r="K68" s="6" t="str">
        <f t="shared" si="169"/>
        <v/>
      </c>
      <c r="L68" s="6" t="str">
        <f t="shared" si="170"/>
        <v/>
      </c>
      <c r="M68" s="120" t="str">
        <f t="shared" si="171"/>
        <v/>
      </c>
      <c r="N68" s="54" t="str">
        <f t="shared" si="172"/>
        <v/>
      </c>
      <c r="O68" s="33"/>
      <c r="P68" s="75" t="e">
        <f t="shared" si="88"/>
        <v>#N/A</v>
      </c>
      <c r="Q68" s="6" t="e">
        <f>IF(AND(Sufficient_data="Yes",Include_study?="Yes",Input!Number_of_observations&lt;&gt;""),Effect_size-CI_Lower_limit,NA())</f>
        <v>#N/A</v>
      </c>
      <c r="R68" s="54" t="e">
        <f>IF(AND(Sufficient_data="Yes",Include_study?="Yes",Input!Number_of_observations&lt;&gt;""),CI_Upper_limit-Effect_size,NA())</f>
        <v>#N/A</v>
      </c>
      <c r="S68" s="33"/>
      <c r="T68" s="33"/>
      <c r="U68" s="33"/>
      <c r="V68" s="33"/>
      <c r="W68" s="163"/>
      <c r="X68" s="16" t="str">
        <f t="shared" si="144"/>
        <v/>
      </c>
      <c r="Y68" s="6" t="str">
        <f t="shared" si="173"/>
        <v/>
      </c>
      <c r="Z68" s="6" t="str">
        <f t="shared" si="91"/>
        <v/>
      </c>
      <c r="AA68" s="6" t="str">
        <f>IF(AND(Sufficient_data="Yes",Include_study?="Yes",Subgroup&lt;&gt;""),Input!Effect_size,"")</f>
        <v/>
      </c>
      <c r="AB68" s="6" t="str">
        <f t="shared" si="174"/>
        <v/>
      </c>
      <c r="AC68" s="6" t="str">
        <f t="shared" si="175"/>
        <v/>
      </c>
      <c r="AD68" s="6" t="str">
        <f t="shared" si="176"/>
        <v/>
      </c>
      <c r="AE68" s="6" t="str">
        <f t="shared" si="177"/>
        <v/>
      </c>
      <c r="AF68" s="6" t="str">
        <f t="shared" si="178"/>
        <v/>
      </c>
      <c r="AG68" s="125" t="str">
        <f t="shared" si="179"/>
        <v/>
      </c>
      <c r="AH68" s="128" t="str">
        <f t="shared" si="180"/>
        <v/>
      </c>
      <c r="AI68" s="33"/>
      <c r="AJ68" s="75" t="e">
        <f t="shared" si="145"/>
        <v>#N/A</v>
      </c>
      <c r="AK68" s="37" t="e">
        <f t="shared" si="181"/>
        <v>#N/A</v>
      </c>
      <c r="AL68" s="54" t="e">
        <f t="shared" si="182"/>
        <v>#N/A</v>
      </c>
      <c r="AM68" s="33"/>
      <c r="AN68" s="77" t="str">
        <f t="shared" si="146"/>
        <v/>
      </c>
      <c r="AO68" s="6" t="str">
        <f>IF(AND(Sufficient_data="Yes",Include_study?="Yes",Subgroup&lt;&gt;""),IF(COUNTIFS(Input!G$2:G67,"="&amp;"Yes",Input!C$2:C67,"="&amp;"Yes",Input!H$2:H67,"="&amp;Subgroup)&gt;0,"",Subgroup),"")</f>
        <v/>
      </c>
      <c r="AP68" s="16" t="str">
        <f t="shared" si="147"/>
        <v/>
      </c>
      <c r="AQ68" s="10" t="str">
        <f t="shared" si="148"/>
        <v/>
      </c>
      <c r="AR68" s="6" t="str">
        <f t="shared" si="149"/>
        <v/>
      </c>
      <c r="AS68" s="24" t="str">
        <f t="shared" si="150"/>
        <v/>
      </c>
      <c r="AT68" s="12" t="str">
        <f t="shared" si="151"/>
        <v/>
      </c>
      <c r="AU68" s="6" t="str">
        <f t="shared" si="152"/>
        <v/>
      </c>
      <c r="AV68" s="43" t="str">
        <f t="shared" si="183"/>
        <v/>
      </c>
      <c r="AW68" s="6" t="str">
        <f t="shared" si="153"/>
        <v/>
      </c>
      <c r="AX68" s="6" t="str">
        <f t="shared" si="154"/>
        <v/>
      </c>
      <c r="AY68" s="43" t="str">
        <f t="shared" si="184"/>
        <v/>
      </c>
      <c r="AZ68" s="16" t="str">
        <f t="shared" si="155"/>
        <v/>
      </c>
      <c r="BA68" s="131" t="str">
        <f t="shared" si="185"/>
        <v/>
      </c>
      <c r="BB68" s="131" t="str">
        <f t="shared" si="186"/>
        <v/>
      </c>
      <c r="BC68" s="6" t="str">
        <f t="shared" si="156"/>
        <v/>
      </c>
      <c r="BD68" s="6" t="str">
        <f t="shared" si="157"/>
        <v/>
      </c>
      <c r="BE68" s="131" t="str">
        <f t="shared" si="187"/>
        <v/>
      </c>
      <c r="BF68" s="131" t="str">
        <f t="shared" si="188"/>
        <v/>
      </c>
      <c r="BG68" s="6" t="str">
        <f t="shared" si="158"/>
        <v/>
      </c>
      <c r="BH68" s="6" t="str">
        <f t="shared" si="159"/>
        <v/>
      </c>
      <c r="BI68" s="6" t="str">
        <f t="shared" si="160"/>
        <v/>
      </c>
      <c r="BJ68" s="6" t="e">
        <f t="shared" si="161"/>
        <v>#N/A</v>
      </c>
      <c r="BK68" s="12" t="str">
        <f t="shared" si="203"/>
        <v/>
      </c>
      <c r="BL68" s="6" t="str">
        <f t="shared" si="162"/>
        <v/>
      </c>
      <c r="BM68" s="6" t="str">
        <f t="shared" si="189"/>
        <v/>
      </c>
      <c r="BN68" s="37" t="str">
        <f t="shared" si="163"/>
        <v/>
      </c>
      <c r="BO68" s="54" t="str">
        <f t="shared" si="204"/>
        <v/>
      </c>
      <c r="BP68" s="33"/>
      <c r="BQ68" s="33"/>
      <c r="BR68" s="33"/>
      <c r="BS68" s="33"/>
      <c r="BT68" s="164"/>
      <c r="BU68" s="6" t="e">
        <f t="shared" si="190"/>
        <v>#N/A</v>
      </c>
      <c r="BV68" s="6" t="e">
        <f t="shared" si="191"/>
        <v>#N/A</v>
      </c>
      <c r="BW68" s="6" t="str">
        <f t="shared" si="192"/>
        <v/>
      </c>
      <c r="BX68" s="6" t="str">
        <f>IF(AND(Sufficient_data="Yes",Include_study?="Yes",Moderator&lt;&gt;""),'Moderator Analysis'!F:F-CG$3,"")</f>
        <v/>
      </c>
      <c r="BY68" s="54" t="str">
        <f>IF(AND(Sufficient_data="Yes",Include_study?="Yes",Moderator&lt;&gt;""),Weightf*(Effect_size-CG$5-CG$4*'Moderator Analysis'!F:F)^2,"")</f>
        <v/>
      </c>
      <c r="BZ68" s="33"/>
      <c r="CA68" s="75" t="str">
        <f>IF(AND(Sufficient_data="Yes",Include_study?="Yes",Moderator&lt;&gt;""),1/('Publication Bias Analysis'!F68^2+CG$7),"")</f>
        <v/>
      </c>
      <c r="CB68" s="6" t="str">
        <f>IF(AND(Sufficient_data="Yes",Include_study?="Yes",CA68&lt;&gt;""),Effect_size-'Moderator Analysis'!J$37,"")</f>
        <v/>
      </c>
      <c r="CC68" s="6" t="str">
        <f t="shared" si="193"/>
        <v/>
      </c>
      <c r="CD68" s="54" t="str">
        <f>IF(AND(Sufficient_data="Yes",Include_study?="Yes",CA68&lt;&gt;""),CA:CA*(Effect_size-'Moderator Analysis'!J$29-'Moderator Analysis'!J$30*Moderator)^2,"")</f>
        <v/>
      </c>
      <c r="CI68" s="164"/>
      <c r="CJ68" s="166"/>
      <c r="CK68" s="6" t="str">
        <f t="shared" si="128"/>
        <v/>
      </c>
      <c r="CL68" s="37" t="str">
        <f t="shared" si="194"/>
        <v/>
      </c>
      <c r="CM68" s="37" t="str">
        <f>IF(AND(Include_study?="Yes",Sufficient_data="Yes"),1/(Standard_error^2+IF(Additional_model="Fixed effect",0,'Publication Bias Analysis'!L$32)),"")</f>
        <v/>
      </c>
      <c r="CN68" s="37" t="str">
        <f>IF(AND(Include_study?="Yes",Sufficient_data="Yes"),'Publication Bias Analysis'!E:E-'Publication Bias Analysis'!I$29,"")</f>
        <v/>
      </c>
      <c r="CO68" s="37" t="str">
        <f t="shared" si="195"/>
        <v/>
      </c>
      <c r="CP68" s="37" t="str">
        <f t="shared" si="196"/>
        <v/>
      </c>
      <c r="CQ68" s="104" t="str">
        <f t="shared" si="197"/>
        <v/>
      </c>
      <c r="CR68" s="104" t="str">
        <f>IF(AND(Include_study?="Yes",Sufficient_data="Yes"),CQ:CQ+IF(DC:DC&lt;0,-1,1)*COUNTIF(CQ$2:CQ67,CQ:CQ),"")</f>
        <v/>
      </c>
      <c r="CS68" s="104" t="str">
        <f>IF(AND(Include_study?="Yes",Sufficient_data="Yes"),RANK(DG:DG,DG:DG,1)*IF(DF:DF&lt;0,-1,1)+IF(DF:DF&lt;0,-1,1)*COUNTIF(CQ$2:CQ67,CQ:CQ),"")</f>
        <v/>
      </c>
      <c r="CT68" s="104" t="str">
        <f>IF(AND(Include_study?="Yes",Sufficient_data="Yes"),RANK(DJ:DJ,DJ:DJ,1)*IF(DI:DI&lt;0,-1,1)+IF(DI:DI&lt;0,-1,1)*COUNTIF(CQ$2:CQ67,CQ:CQ),"")</f>
        <v/>
      </c>
      <c r="CU68" s="6" t="e">
        <f>IF(AND(Include_study?="Yes",Sufficient_data="Yes"),'Publication Bias Analysis'!E:E,NA())</f>
        <v>#N/A</v>
      </c>
      <c r="CV68" s="54" t="e">
        <f>IF(AND(Include_study?="Yes",Sufficient_data="Yes"),'Publication Bias Analysis'!F:F,NA())</f>
        <v>#N/A</v>
      </c>
      <c r="CW68" s="33"/>
      <c r="CX68" s="33"/>
      <c r="CY68" s="33"/>
      <c r="CZ68" s="33"/>
      <c r="DA68" s="33"/>
      <c r="DB68" s="157"/>
      <c r="DC6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8" s="6" t="str">
        <f t="shared" si="164"/>
        <v/>
      </c>
      <c r="DE68" s="54" t="str">
        <f>IF(AND(Include_study?="Yes",Sufficient_data="Yes"),1/('Publication Bias Analysis'!F:F^2+IF(Additional_model="Fixed effect",0,$DN$6)),"")</f>
        <v/>
      </c>
      <c r="DF68" s="6" t="str">
        <f>IF(AND(Include_study?="Yes",Sufficient_data="Yes"),IF('Publication Bias Analysis'!L$38="Left",'Publication Bias Analysis'!E:E-DN$3,DN$3-'Publication Bias Analysis'!E:E),"")</f>
        <v/>
      </c>
      <c r="DG68" s="6" t="str">
        <f t="shared" si="165"/>
        <v/>
      </c>
      <c r="DH68" s="54" t="str">
        <f>IF(AND(DF68&lt;&gt;"",CR68&lt;=MAX(CR:CR)-DN$7),1/('Publication Bias Analysis'!F:F^2+IF(Additional_model="Fixed effect",0,$DN$13)),"")</f>
        <v/>
      </c>
      <c r="DI68" s="6" t="str">
        <f>IF(AND(Include_study?="Yes",Sufficient_data="Yes"),IF('Publication Bias Analysis'!L$38="Left",'Publication Bias Analysis'!E:E-DN$10,DN$10-'Publication Bias Analysis'!E:E),"")</f>
        <v/>
      </c>
      <c r="DJ68" s="6" t="str">
        <f t="shared" si="166"/>
        <v/>
      </c>
      <c r="DK68" s="54" t="str">
        <f t="shared" si="198"/>
        <v/>
      </c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W68" s="33"/>
      <c r="DX68" s="33"/>
      <c r="DY68" s="33"/>
      <c r="DZ68" s="33"/>
      <c r="EA68" s="33"/>
      <c r="EB68" s="157"/>
      <c r="EC68" s="6" t="str">
        <f>IF(AND(Include_study?="Yes",Sufficient_data="Yes"),Calculations!CO:CO-AVERAGE(Calculations!CO:CO),"")</f>
        <v/>
      </c>
      <c r="ED68" s="54" t="str">
        <f>IF(AND(Include_study?="Yes",Sufficient_data="Yes"),Calculations!CP68-('Publication Bias Analysis'!P$3+Calculations!CO68*'Publication Bias Analysis'!P$4),"")</f>
        <v/>
      </c>
      <c r="EE68" s="33"/>
      <c r="EF68" s="157"/>
      <c r="EG68" s="6" t="str">
        <f t="shared" si="199"/>
        <v/>
      </c>
      <c r="EH68" s="6" t="str">
        <f t="shared" si="138"/>
        <v/>
      </c>
      <c r="EI68" s="10" t="str">
        <f t="shared" si="200"/>
        <v/>
      </c>
      <c r="EJ68" s="10" t="str">
        <f t="shared" si="201"/>
        <v/>
      </c>
      <c r="EK68" s="10" t="str">
        <f>IF(AND(Include_study?="Yes",Sufficient_data="Yes"),COUNTIFS(EI$2:EI67,"&lt;"&amp;EI68,EJ$2:EJ67,"&lt;"&amp;EJ68)+COUNTIFS(EI$2:EI67,"&gt;"&amp;EI68,EJ$2:EJ67,"&gt;"&amp;EJ68)+COUNTIFS(EI69:EI$201,"&lt;"&amp;EI68,EJ69:EJ$201,"&lt;"&amp;EJ68)+COUNTIFS(EI69:EI$201,"&gt;"&amp;EI68,EJ69:EJ$201,"&gt;"&amp;EJ68),"")</f>
        <v/>
      </c>
      <c r="EL68" s="70" t="str">
        <f>IF(AND(Include_study?="Yes",Sufficient_data="Yes"),COUNTIFS(EI$2:EI67,"&lt;"&amp;EI68,EJ$2:EJ67,"&gt;"&amp;EJ68)+COUNTIFS(EI$2:EI67,"&gt;"&amp;EI68,EJ$2:EJ67,"&lt;"&amp;EJ68)+COUNTIFS(EI69:EI$201,"&lt;"&amp;EI68,EJ69:EJ$201,"&gt;"&amp;EJ68)+COUNTIFS(EI69:EI$201,"&gt;"&amp;EI68,EJ69:EJ$201,"&lt;"&amp;EJ68),"")</f>
        <v/>
      </c>
      <c r="EN68" s="157"/>
      <c r="EO68" s="33"/>
      <c r="EP68" s="33"/>
      <c r="EQ68" s="33"/>
      <c r="ER68" s="33"/>
      <c r="ES68" s="157"/>
      <c r="ET68" s="6" t="e">
        <f t="shared" si="141"/>
        <v>#N/A</v>
      </c>
      <c r="EU68" s="54" t="e">
        <f t="shared" si="142"/>
        <v>#N/A</v>
      </c>
      <c r="EV68" s="33"/>
      <c r="EW68" s="33"/>
      <c r="EX68" s="33"/>
      <c r="EY68" s="33"/>
      <c r="EZ68" s="33"/>
      <c r="FA68" s="157"/>
      <c r="FB68" s="10" t="str">
        <f>IF('Publication Bias Analysis'!AS:AS&lt;&gt;"",RANK('Publication Bias Analysis'!AS:AS,'Publication Bias Analysis'!AS:AS,1)+COUNTIF('Publication Bias Analysis'!AS$2:AS67,'Publication Bias Analysis'!AS68),"")</f>
        <v/>
      </c>
      <c r="FC68" s="6" t="str">
        <f t="shared" si="167"/>
        <v/>
      </c>
      <c r="FD68" s="43" t="e">
        <f>IF(AND(Include_study?="Yes",Sufficient_data="Yes"),'Publication Bias Analysis'!AR68,NA())</f>
        <v>#N/A</v>
      </c>
      <c r="FE68" s="43" t="e">
        <f>IF(AND(Include_study?="Yes",Sufficient_data="Yes"),'Publication Bias Analysis'!AS68,NA())</f>
        <v>#N/A</v>
      </c>
      <c r="FF68" s="6" t="str">
        <f>IF(AND(Include_study?="Yes",Sufficient_data="Yes"),Calculations!FD68-AVERAGE('Publication Bias Analysis'!AR:AR),"")</f>
        <v/>
      </c>
      <c r="FG68" s="54" t="str">
        <f>IF(AND(Include_study?="Yes",Sufficient_data="Yes"),FE:FE-('Publication Bias Analysis'!AV$30+'Publication Bias Analysis'!AV$31*FD:FD),"")</f>
        <v/>
      </c>
      <c r="FM68" s="157"/>
      <c r="FN68" s="6" t="str">
        <f t="shared" si="202"/>
        <v/>
      </c>
      <c r="FO68" s="6" t="str">
        <f t="shared" si="168"/>
        <v/>
      </c>
      <c r="FP68" s="54" t="str">
        <f t="shared" si="205"/>
        <v/>
      </c>
      <c r="FQ68" s="33"/>
    </row>
    <row r="69" spans="1:173" x14ac:dyDescent="0.2">
      <c r="A69" s="163"/>
      <c r="B69" s="10" t="str">
        <f>IF(AND(Sufficient_data="Yes",Include_study?="Yes"),IF(AND(Sort_By=$E$1,Order="Ascending"),IF(Input!Study_name="",COUNTIFS(Input!Study_name,"&lt;&gt;"&amp;"",Include_study?,"Yes",Sufficient_data,"Yes")+1,IF(COUNT(E69)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69" s="10" t="str">
        <f>IF(B69&lt;&gt;"",IF(B69=0,COUNTIF(B$2:B68,0)+1,COUNTIF(B$2:B68,B69)+COUNTIF(B:B,"&lt;"&amp;B69)+1),"")</f>
        <v/>
      </c>
      <c r="D69" s="10" t="str">
        <f t="shared" si="81"/>
        <v/>
      </c>
      <c r="E69" s="6" t="str">
        <f>IF(AND(Sufficient_data="Yes",Include_study?="Yes",Input!Study_name&lt;&gt;""),Input!Study_name,"")</f>
        <v/>
      </c>
      <c r="F69" s="6" t="str">
        <f>IF(AND(Sufficient_data="Yes",Include_study?="Yes"),Input!Effect_size,"")</f>
        <v/>
      </c>
      <c r="G69" s="10" t="str">
        <f>IF(AND(Sufficient_data="Yes",Include_study?="Yes",Input!Number_of_observations&lt;&gt;""),Input!Number_of_observations,"")</f>
        <v/>
      </c>
      <c r="H69" s="6" t="str">
        <f>IF(AND(Sufficient_data="Yes",Include_study?="Yes"),Input!Standard_error,"")</f>
        <v/>
      </c>
      <c r="I69" s="6" t="str">
        <f t="shared" si="82"/>
        <v/>
      </c>
      <c r="J69" s="6" t="str">
        <f t="shared" si="83"/>
        <v/>
      </c>
      <c r="K69" s="6" t="str">
        <f t="shared" si="169"/>
        <v/>
      </c>
      <c r="L69" s="6" t="str">
        <f t="shared" si="170"/>
        <v/>
      </c>
      <c r="M69" s="120" t="str">
        <f t="shared" si="171"/>
        <v/>
      </c>
      <c r="N69" s="54" t="str">
        <f t="shared" si="172"/>
        <v/>
      </c>
      <c r="O69" s="33"/>
      <c r="P69" s="75" t="e">
        <f t="shared" si="88"/>
        <v>#N/A</v>
      </c>
      <c r="Q69" s="6" t="e">
        <f>IF(AND(Sufficient_data="Yes",Include_study?="Yes",Input!Number_of_observations&lt;&gt;""),Effect_size-CI_Lower_limit,NA())</f>
        <v>#N/A</v>
      </c>
      <c r="R69" s="54" t="e">
        <f>IF(AND(Sufficient_data="Yes",Include_study?="Yes",Input!Number_of_observations&lt;&gt;""),CI_Upper_limit-Effect_size,NA())</f>
        <v>#N/A</v>
      </c>
      <c r="S69" s="33"/>
      <c r="T69" s="33"/>
      <c r="U69" s="33"/>
      <c r="V69" s="33"/>
      <c r="W69" s="163"/>
      <c r="X69" s="16" t="str">
        <f t="shared" si="144"/>
        <v/>
      </c>
      <c r="Y69" s="6" t="str">
        <f t="shared" si="173"/>
        <v/>
      </c>
      <c r="Z69" s="6" t="str">
        <f t="shared" si="91"/>
        <v/>
      </c>
      <c r="AA69" s="6" t="str">
        <f>IF(AND(Sufficient_data="Yes",Include_study?="Yes",Subgroup&lt;&gt;""),Input!Effect_size,"")</f>
        <v/>
      </c>
      <c r="AB69" s="6" t="str">
        <f t="shared" si="174"/>
        <v/>
      </c>
      <c r="AC69" s="6" t="str">
        <f t="shared" si="175"/>
        <v/>
      </c>
      <c r="AD69" s="6" t="str">
        <f t="shared" si="176"/>
        <v/>
      </c>
      <c r="AE69" s="6" t="str">
        <f t="shared" si="177"/>
        <v/>
      </c>
      <c r="AF69" s="6" t="str">
        <f t="shared" si="178"/>
        <v/>
      </c>
      <c r="AG69" s="125" t="str">
        <f t="shared" si="179"/>
        <v/>
      </c>
      <c r="AH69" s="128" t="str">
        <f t="shared" si="180"/>
        <v/>
      </c>
      <c r="AI69" s="33"/>
      <c r="AJ69" s="75" t="e">
        <f t="shared" si="145"/>
        <v>#N/A</v>
      </c>
      <c r="AK69" s="37" t="e">
        <f t="shared" si="181"/>
        <v>#N/A</v>
      </c>
      <c r="AL69" s="54" t="e">
        <f t="shared" si="182"/>
        <v>#N/A</v>
      </c>
      <c r="AM69" s="33"/>
      <c r="AN69" s="77" t="str">
        <f t="shared" si="146"/>
        <v/>
      </c>
      <c r="AO69" s="6" t="str">
        <f>IF(AND(Sufficient_data="Yes",Include_study?="Yes",Subgroup&lt;&gt;""),IF(COUNTIFS(Input!G$2:G68,"="&amp;"Yes",Input!C$2:C68,"="&amp;"Yes",Input!H$2:H68,"="&amp;Subgroup)&gt;0,"",Subgroup),"")</f>
        <v/>
      </c>
      <c r="AP69" s="16" t="str">
        <f t="shared" si="147"/>
        <v/>
      </c>
      <c r="AQ69" s="10" t="str">
        <f t="shared" si="148"/>
        <v/>
      </c>
      <c r="AR69" s="6" t="str">
        <f t="shared" si="149"/>
        <v/>
      </c>
      <c r="AS69" s="24" t="str">
        <f t="shared" si="150"/>
        <v/>
      </c>
      <c r="AT69" s="12" t="str">
        <f t="shared" si="151"/>
        <v/>
      </c>
      <c r="AU69" s="6" t="str">
        <f t="shared" si="152"/>
        <v/>
      </c>
      <c r="AV69" s="43" t="str">
        <f t="shared" si="183"/>
        <v/>
      </c>
      <c r="AW69" s="6" t="str">
        <f t="shared" si="153"/>
        <v/>
      </c>
      <c r="AX69" s="6" t="str">
        <f t="shared" si="154"/>
        <v/>
      </c>
      <c r="AY69" s="43" t="str">
        <f t="shared" si="184"/>
        <v/>
      </c>
      <c r="AZ69" s="16" t="str">
        <f t="shared" si="155"/>
        <v/>
      </c>
      <c r="BA69" s="131" t="str">
        <f t="shared" si="185"/>
        <v/>
      </c>
      <c r="BB69" s="131" t="str">
        <f t="shared" si="186"/>
        <v/>
      </c>
      <c r="BC69" s="6" t="str">
        <f t="shared" si="156"/>
        <v/>
      </c>
      <c r="BD69" s="6" t="str">
        <f t="shared" si="157"/>
        <v/>
      </c>
      <c r="BE69" s="131" t="str">
        <f t="shared" si="187"/>
        <v/>
      </c>
      <c r="BF69" s="131" t="str">
        <f t="shared" si="188"/>
        <v/>
      </c>
      <c r="BG69" s="6" t="str">
        <f t="shared" si="158"/>
        <v/>
      </c>
      <c r="BH69" s="6" t="str">
        <f t="shared" si="159"/>
        <v/>
      </c>
      <c r="BI69" s="6" t="str">
        <f t="shared" si="160"/>
        <v/>
      </c>
      <c r="BJ69" s="6" t="e">
        <f t="shared" si="161"/>
        <v>#N/A</v>
      </c>
      <c r="BK69" s="12" t="str">
        <f t="shared" si="203"/>
        <v/>
      </c>
      <c r="BL69" s="6" t="str">
        <f t="shared" si="162"/>
        <v/>
      </c>
      <c r="BM69" s="6" t="str">
        <f t="shared" si="189"/>
        <v/>
      </c>
      <c r="BN69" s="37" t="str">
        <f t="shared" si="163"/>
        <v/>
      </c>
      <c r="BO69" s="54" t="str">
        <f t="shared" si="204"/>
        <v/>
      </c>
      <c r="BP69" s="33"/>
      <c r="BQ69" s="33"/>
      <c r="BR69" s="33"/>
      <c r="BS69" s="33"/>
      <c r="BT69" s="164"/>
      <c r="BU69" s="6" t="e">
        <f t="shared" si="190"/>
        <v>#N/A</v>
      </c>
      <c r="BV69" s="6" t="e">
        <f t="shared" si="191"/>
        <v>#N/A</v>
      </c>
      <c r="BW69" s="6" t="str">
        <f t="shared" si="192"/>
        <v/>
      </c>
      <c r="BX69" s="6" t="str">
        <f>IF(AND(Sufficient_data="Yes",Include_study?="Yes",Moderator&lt;&gt;""),'Moderator Analysis'!F:F-CG$3,"")</f>
        <v/>
      </c>
      <c r="BY69" s="54" t="str">
        <f>IF(AND(Sufficient_data="Yes",Include_study?="Yes",Moderator&lt;&gt;""),Weightf*(Effect_size-CG$5-CG$4*'Moderator Analysis'!F:F)^2,"")</f>
        <v/>
      </c>
      <c r="BZ69" s="33"/>
      <c r="CA69" s="75" t="str">
        <f>IF(AND(Sufficient_data="Yes",Include_study?="Yes",Moderator&lt;&gt;""),1/('Publication Bias Analysis'!F69^2+CG$7),"")</f>
        <v/>
      </c>
      <c r="CB69" s="6" t="str">
        <f>IF(AND(Sufficient_data="Yes",Include_study?="Yes",CA69&lt;&gt;""),Effect_size-'Moderator Analysis'!J$37,"")</f>
        <v/>
      </c>
      <c r="CC69" s="6" t="str">
        <f t="shared" si="193"/>
        <v/>
      </c>
      <c r="CD69" s="54" t="str">
        <f>IF(AND(Sufficient_data="Yes",Include_study?="Yes",CA69&lt;&gt;""),CA:CA*(Effect_size-'Moderator Analysis'!J$29-'Moderator Analysis'!J$30*Moderator)^2,"")</f>
        <v/>
      </c>
      <c r="CI69" s="164"/>
      <c r="CJ69" s="166"/>
      <c r="CK69" s="6" t="str">
        <f t="shared" si="128"/>
        <v/>
      </c>
      <c r="CL69" s="37" t="str">
        <f t="shared" si="194"/>
        <v/>
      </c>
      <c r="CM69" s="37" t="str">
        <f>IF(AND(Include_study?="Yes",Sufficient_data="Yes"),1/(Standard_error^2+IF(Additional_model="Fixed effect",0,'Publication Bias Analysis'!L$32)),"")</f>
        <v/>
      </c>
      <c r="CN69" s="37" t="str">
        <f>IF(AND(Include_study?="Yes",Sufficient_data="Yes"),'Publication Bias Analysis'!E:E-'Publication Bias Analysis'!I$29,"")</f>
        <v/>
      </c>
      <c r="CO69" s="37" t="str">
        <f t="shared" si="195"/>
        <v/>
      </c>
      <c r="CP69" s="37" t="str">
        <f t="shared" si="196"/>
        <v/>
      </c>
      <c r="CQ69" s="104" t="str">
        <f t="shared" si="197"/>
        <v/>
      </c>
      <c r="CR69" s="104" t="str">
        <f>IF(AND(Include_study?="Yes",Sufficient_data="Yes"),CQ:CQ+IF(DC:DC&lt;0,-1,1)*COUNTIF(CQ$2:CQ68,CQ:CQ),"")</f>
        <v/>
      </c>
      <c r="CS69" s="104" t="str">
        <f>IF(AND(Include_study?="Yes",Sufficient_data="Yes"),RANK(DG:DG,DG:DG,1)*IF(DF:DF&lt;0,-1,1)+IF(DF:DF&lt;0,-1,1)*COUNTIF(CQ$2:CQ68,CQ:CQ),"")</f>
        <v/>
      </c>
      <c r="CT69" s="104" t="str">
        <f>IF(AND(Include_study?="Yes",Sufficient_data="Yes"),RANK(DJ:DJ,DJ:DJ,1)*IF(DI:DI&lt;0,-1,1)+IF(DI:DI&lt;0,-1,1)*COUNTIF(CQ$2:CQ68,CQ:CQ),"")</f>
        <v/>
      </c>
      <c r="CU69" s="6" t="e">
        <f>IF(AND(Include_study?="Yes",Sufficient_data="Yes"),'Publication Bias Analysis'!E:E,NA())</f>
        <v>#N/A</v>
      </c>
      <c r="CV69" s="54" t="e">
        <f>IF(AND(Include_study?="Yes",Sufficient_data="Yes"),'Publication Bias Analysis'!F:F,NA())</f>
        <v>#N/A</v>
      </c>
      <c r="CW69" s="33"/>
      <c r="CX69" s="33"/>
      <c r="CY69" s="33"/>
      <c r="CZ69" s="33"/>
      <c r="DA69" s="33"/>
      <c r="DB69" s="157"/>
      <c r="DC6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69" s="6" t="str">
        <f t="shared" si="164"/>
        <v/>
      </c>
      <c r="DE69" s="54" t="str">
        <f>IF(AND(Include_study?="Yes",Sufficient_data="Yes"),1/('Publication Bias Analysis'!F:F^2+IF(Additional_model="Fixed effect",0,$DN$6)),"")</f>
        <v/>
      </c>
      <c r="DF69" s="6" t="str">
        <f>IF(AND(Include_study?="Yes",Sufficient_data="Yes"),IF('Publication Bias Analysis'!L$38="Left",'Publication Bias Analysis'!E:E-DN$3,DN$3-'Publication Bias Analysis'!E:E),"")</f>
        <v/>
      </c>
      <c r="DG69" s="6" t="str">
        <f t="shared" si="165"/>
        <v/>
      </c>
      <c r="DH69" s="54" t="str">
        <f>IF(AND(DF69&lt;&gt;"",CR69&lt;=MAX(CR:CR)-DN$7),1/('Publication Bias Analysis'!F:F^2+IF(Additional_model="Fixed effect",0,$DN$13)),"")</f>
        <v/>
      </c>
      <c r="DI69" s="6" t="str">
        <f>IF(AND(Include_study?="Yes",Sufficient_data="Yes"),IF('Publication Bias Analysis'!L$38="Left",'Publication Bias Analysis'!E:E-DN$10,DN$10-'Publication Bias Analysis'!E:E),"")</f>
        <v/>
      </c>
      <c r="DJ69" s="6" t="str">
        <f t="shared" si="166"/>
        <v/>
      </c>
      <c r="DK69" s="54" t="str">
        <f t="shared" si="198"/>
        <v/>
      </c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W69" s="33"/>
      <c r="DX69" s="33"/>
      <c r="DY69" s="33"/>
      <c r="DZ69" s="33"/>
      <c r="EA69" s="33"/>
      <c r="EB69" s="157"/>
      <c r="EC69" s="6" t="str">
        <f>IF(AND(Include_study?="Yes",Sufficient_data="Yes"),Calculations!CO:CO-AVERAGE(Calculations!CO:CO),"")</f>
        <v/>
      </c>
      <c r="ED69" s="54" t="str">
        <f>IF(AND(Include_study?="Yes",Sufficient_data="Yes"),Calculations!CP69-('Publication Bias Analysis'!P$3+Calculations!CO69*'Publication Bias Analysis'!P$4),"")</f>
        <v/>
      </c>
      <c r="EE69" s="33"/>
      <c r="EF69" s="157"/>
      <c r="EG69" s="6" t="str">
        <f t="shared" si="199"/>
        <v/>
      </c>
      <c r="EH69" s="6" t="str">
        <f t="shared" si="138"/>
        <v/>
      </c>
      <c r="EI69" s="10" t="str">
        <f t="shared" si="200"/>
        <v/>
      </c>
      <c r="EJ69" s="10" t="str">
        <f t="shared" si="201"/>
        <v/>
      </c>
      <c r="EK69" s="10" t="str">
        <f>IF(AND(Include_study?="Yes",Sufficient_data="Yes"),COUNTIFS(EI$2:EI68,"&lt;"&amp;EI69,EJ$2:EJ68,"&lt;"&amp;EJ69)+COUNTIFS(EI$2:EI68,"&gt;"&amp;EI69,EJ$2:EJ68,"&gt;"&amp;EJ69)+COUNTIFS(EI70:EI$201,"&lt;"&amp;EI69,EJ70:EJ$201,"&lt;"&amp;EJ69)+COUNTIFS(EI70:EI$201,"&gt;"&amp;EI69,EJ70:EJ$201,"&gt;"&amp;EJ69),"")</f>
        <v/>
      </c>
      <c r="EL69" s="70" t="str">
        <f>IF(AND(Include_study?="Yes",Sufficient_data="Yes"),COUNTIFS(EI$2:EI68,"&lt;"&amp;EI69,EJ$2:EJ68,"&gt;"&amp;EJ69)+COUNTIFS(EI$2:EI68,"&gt;"&amp;EI69,EJ$2:EJ68,"&lt;"&amp;EJ69)+COUNTIFS(EI70:EI$201,"&lt;"&amp;EI69,EJ70:EJ$201,"&gt;"&amp;EJ69)+COUNTIFS(EI70:EI$201,"&gt;"&amp;EI69,EJ70:EJ$201,"&lt;"&amp;EJ69),"")</f>
        <v/>
      </c>
      <c r="EN69" s="157"/>
      <c r="EO69" s="33"/>
      <c r="EP69" s="33"/>
      <c r="EQ69" s="33"/>
      <c r="ER69" s="33"/>
      <c r="ES69" s="157"/>
      <c r="ET69" s="6" t="e">
        <f t="shared" si="141"/>
        <v>#N/A</v>
      </c>
      <c r="EU69" s="54" t="e">
        <f t="shared" si="142"/>
        <v>#N/A</v>
      </c>
      <c r="EV69" s="33"/>
      <c r="EW69" s="33"/>
      <c r="EX69" s="33"/>
      <c r="EY69" s="33"/>
      <c r="EZ69" s="33"/>
      <c r="FA69" s="157"/>
      <c r="FB69" s="10" t="str">
        <f>IF('Publication Bias Analysis'!AS:AS&lt;&gt;"",RANK('Publication Bias Analysis'!AS:AS,'Publication Bias Analysis'!AS:AS,1)+COUNTIF('Publication Bias Analysis'!AS$2:AS68,'Publication Bias Analysis'!AS69),"")</f>
        <v/>
      </c>
      <c r="FC69" s="6" t="str">
        <f t="shared" si="167"/>
        <v/>
      </c>
      <c r="FD69" s="43" t="e">
        <f>IF(AND(Include_study?="Yes",Sufficient_data="Yes"),'Publication Bias Analysis'!AR69,NA())</f>
        <v>#N/A</v>
      </c>
      <c r="FE69" s="43" t="e">
        <f>IF(AND(Include_study?="Yes",Sufficient_data="Yes"),'Publication Bias Analysis'!AS69,NA())</f>
        <v>#N/A</v>
      </c>
      <c r="FF69" s="6" t="str">
        <f>IF(AND(Include_study?="Yes",Sufficient_data="Yes"),Calculations!FD69-AVERAGE('Publication Bias Analysis'!AR:AR),"")</f>
        <v/>
      </c>
      <c r="FG69" s="54" t="str">
        <f>IF(AND(Include_study?="Yes",Sufficient_data="Yes"),FE:FE-('Publication Bias Analysis'!AV$30+'Publication Bias Analysis'!AV$31*FD:FD),"")</f>
        <v/>
      </c>
      <c r="FM69" s="157"/>
      <c r="FN69" s="6" t="str">
        <f t="shared" si="202"/>
        <v/>
      </c>
      <c r="FO69" s="6" t="str">
        <f t="shared" si="168"/>
        <v/>
      </c>
      <c r="FP69" s="54" t="str">
        <f t="shared" si="205"/>
        <v/>
      </c>
      <c r="FQ69" s="33"/>
    </row>
    <row r="70" spans="1:173" x14ac:dyDescent="0.2">
      <c r="A70" s="163"/>
      <c r="B70" s="10" t="str">
        <f>IF(AND(Sufficient_data="Yes",Include_study?="Yes"),IF(AND(Sort_By=$E$1,Order="Ascending"),IF(Input!Study_name="",COUNTIFS(Input!Study_name,"&lt;&gt;"&amp;"",Include_study?,"Yes",Sufficient_data,"Yes")+1,IF(COUNT(E70)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0" s="10" t="str">
        <f>IF(B70&lt;&gt;"",IF(B70=0,COUNTIF(B$2:B69,0)+1,COUNTIF(B$2:B69,B70)+COUNTIF(B:B,"&lt;"&amp;B70)+1),"")</f>
        <v/>
      </c>
      <c r="D70" s="10" t="str">
        <f t="shared" si="81"/>
        <v/>
      </c>
      <c r="E70" s="6" t="str">
        <f>IF(AND(Sufficient_data="Yes",Include_study?="Yes",Input!Study_name&lt;&gt;""),Input!Study_name,"")</f>
        <v/>
      </c>
      <c r="F70" s="6" t="str">
        <f>IF(AND(Sufficient_data="Yes",Include_study?="Yes"),Input!Effect_size,"")</f>
        <v/>
      </c>
      <c r="G70" s="10" t="str">
        <f>IF(AND(Sufficient_data="Yes",Include_study?="Yes",Input!Number_of_observations&lt;&gt;""),Input!Number_of_observations,"")</f>
        <v/>
      </c>
      <c r="H70" s="6" t="str">
        <f>IF(AND(Sufficient_data="Yes",Include_study?="Yes"),Input!Standard_error,"")</f>
        <v/>
      </c>
      <c r="I70" s="6" t="str">
        <f t="shared" si="82"/>
        <v/>
      </c>
      <c r="J70" s="6" t="str">
        <f t="shared" si="83"/>
        <v/>
      </c>
      <c r="K70" s="6" t="str">
        <f t="shared" si="169"/>
        <v/>
      </c>
      <c r="L70" s="6" t="str">
        <f t="shared" si="170"/>
        <v/>
      </c>
      <c r="M70" s="120" t="str">
        <f t="shared" si="171"/>
        <v/>
      </c>
      <c r="N70" s="54" t="str">
        <f t="shared" si="172"/>
        <v/>
      </c>
      <c r="O70" s="33"/>
      <c r="P70" s="75" t="e">
        <f t="shared" si="88"/>
        <v>#N/A</v>
      </c>
      <c r="Q70" s="6" t="e">
        <f>IF(AND(Sufficient_data="Yes",Include_study?="Yes",Input!Number_of_observations&lt;&gt;""),Effect_size-CI_Lower_limit,NA())</f>
        <v>#N/A</v>
      </c>
      <c r="R70" s="54" t="e">
        <f>IF(AND(Sufficient_data="Yes",Include_study?="Yes",Input!Number_of_observations&lt;&gt;""),CI_Upper_limit-Effect_size,NA())</f>
        <v>#N/A</v>
      </c>
      <c r="S70" s="33"/>
      <c r="T70" s="33"/>
      <c r="U70" s="33"/>
      <c r="V70" s="33"/>
      <c r="W70" s="163"/>
      <c r="X70" s="16" t="str">
        <f t="shared" si="144"/>
        <v/>
      </c>
      <c r="Y70" s="6" t="str">
        <f t="shared" si="173"/>
        <v/>
      </c>
      <c r="Z70" s="6" t="str">
        <f t="shared" si="91"/>
        <v/>
      </c>
      <c r="AA70" s="6" t="str">
        <f>IF(AND(Sufficient_data="Yes",Include_study?="Yes",Subgroup&lt;&gt;""),Input!Effect_size,"")</f>
        <v/>
      </c>
      <c r="AB70" s="6" t="str">
        <f t="shared" si="174"/>
        <v/>
      </c>
      <c r="AC70" s="6" t="str">
        <f t="shared" si="175"/>
        <v/>
      </c>
      <c r="AD70" s="6" t="str">
        <f t="shared" si="176"/>
        <v/>
      </c>
      <c r="AE70" s="6" t="str">
        <f t="shared" si="177"/>
        <v/>
      </c>
      <c r="AF70" s="6" t="str">
        <f t="shared" si="178"/>
        <v/>
      </c>
      <c r="AG70" s="125" t="str">
        <f t="shared" si="179"/>
        <v/>
      </c>
      <c r="AH70" s="128" t="str">
        <f t="shared" si="180"/>
        <v/>
      </c>
      <c r="AI70" s="33"/>
      <c r="AJ70" s="75" t="e">
        <f t="shared" si="145"/>
        <v>#N/A</v>
      </c>
      <c r="AK70" s="37" t="e">
        <f t="shared" si="181"/>
        <v>#N/A</v>
      </c>
      <c r="AL70" s="54" t="e">
        <f t="shared" si="182"/>
        <v>#N/A</v>
      </c>
      <c r="AM70" s="33"/>
      <c r="AN70" s="77" t="str">
        <f t="shared" si="146"/>
        <v/>
      </c>
      <c r="AO70" s="6" t="str">
        <f>IF(AND(Sufficient_data="Yes",Include_study?="Yes",Subgroup&lt;&gt;""),IF(COUNTIFS(Input!G$2:G69,"="&amp;"Yes",Input!C$2:C69,"="&amp;"Yes",Input!H$2:H69,"="&amp;Subgroup)&gt;0,"",Subgroup),"")</f>
        <v/>
      </c>
      <c r="AP70" s="16" t="str">
        <f t="shared" si="147"/>
        <v/>
      </c>
      <c r="AQ70" s="10" t="str">
        <f t="shared" si="148"/>
        <v/>
      </c>
      <c r="AR70" s="6" t="str">
        <f t="shared" si="149"/>
        <v/>
      </c>
      <c r="AS70" s="24" t="str">
        <f t="shared" si="150"/>
        <v/>
      </c>
      <c r="AT70" s="12" t="str">
        <f t="shared" si="151"/>
        <v/>
      </c>
      <c r="AU70" s="6" t="str">
        <f t="shared" si="152"/>
        <v/>
      </c>
      <c r="AV70" s="43" t="str">
        <f t="shared" si="183"/>
        <v/>
      </c>
      <c r="AW70" s="6" t="str">
        <f t="shared" si="153"/>
        <v/>
      </c>
      <c r="AX70" s="6" t="str">
        <f t="shared" si="154"/>
        <v/>
      </c>
      <c r="AY70" s="43" t="str">
        <f t="shared" si="184"/>
        <v/>
      </c>
      <c r="AZ70" s="16" t="str">
        <f t="shared" si="155"/>
        <v/>
      </c>
      <c r="BA70" s="131" t="str">
        <f t="shared" si="185"/>
        <v/>
      </c>
      <c r="BB70" s="131" t="str">
        <f t="shared" si="186"/>
        <v/>
      </c>
      <c r="BC70" s="6" t="str">
        <f t="shared" si="156"/>
        <v/>
      </c>
      <c r="BD70" s="6" t="str">
        <f t="shared" si="157"/>
        <v/>
      </c>
      <c r="BE70" s="131" t="str">
        <f t="shared" si="187"/>
        <v/>
      </c>
      <c r="BF70" s="131" t="str">
        <f t="shared" si="188"/>
        <v/>
      </c>
      <c r="BG70" s="6" t="str">
        <f t="shared" si="158"/>
        <v/>
      </c>
      <c r="BH70" s="6" t="str">
        <f t="shared" si="159"/>
        <v/>
      </c>
      <c r="BI70" s="6" t="str">
        <f t="shared" si="160"/>
        <v/>
      </c>
      <c r="BJ70" s="6" t="e">
        <f t="shared" si="161"/>
        <v>#N/A</v>
      </c>
      <c r="BK70" s="12" t="str">
        <f t="shared" si="203"/>
        <v/>
      </c>
      <c r="BL70" s="6" t="str">
        <f t="shared" si="162"/>
        <v/>
      </c>
      <c r="BM70" s="6" t="str">
        <f t="shared" si="189"/>
        <v/>
      </c>
      <c r="BN70" s="37" t="str">
        <f t="shared" si="163"/>
        <v/>
      </c>
      <c r="BO70" s="54" t="str">
        <f t="shared" si="204"/>
        <v/>
      </c>
      <c r="BP70" s="33"/>
      <c r="BQ70" s="33"/>
      <c r="BR70" s="33"/>
      <c r="BS70" s="33"/>
      <c r="BT70" s="164"/>
      <c r="BU70" s="6" t="e">
        <f t="shared" si="190"/>
        <v>#N/A</v>
      </c>
      <c r="BV70" s="6" t="e">
        <f t="shared" si="191"/>
        <v>#N/A</v>
      </c>
      <c r="BW70" s="6" t="str">
        <f t="shared" si="192"/>
        <v/>
      </c>
      <c r="BX70" s="6" t="str">
        <f>IF(AND(Sufficient_data="Yes",Include_study?="Yes",Moderator&lt;&gt;""),'Moderator Analysis'!F:F-CG$3,"")</f>
        <v/>
      </c>
      <c r="BY70" s="54" t="str">
        <f>IF(AND(Sufficient_data="Yes",Include_study?="Yes",Moderator&lt;&gt;""),Weightf*(Effect_size-CG$5-CG$4*'Moderator Analysis'!F:F)^2,"")</f>
        <v/>
      </c>
      <c r="BZ70" s="33"/>
      <c r="CA70" s="75" t="str">
        <f>IF(AND(Sufficient_data="Yes",Include_study?="Yes",Moderator&lt;&gt;""),1/('Publication Bias Analysis'!F70^2+CG$7),"")</f>
        <v/>
      </c>
      <c r="CB70" s="6" t="str">
        <f>IF(AND(Sufficient_data="Yes",Include_study?="Yes",CA70&lt;&gt;""),Effect_size-'Moderator Analysis'!J$37,"")</f>
        <v/>
      </c>
      <c r="CC70" s="6" t="str">
        <f t="shared" si="193"/>
        <v/>
      </c>
      <c r="CD70" s="54" t="str">
        <f>IF(AND(Sufficient_data="Yes",Include_study?="Yes",CA70&lt;&gt;""),CA:CA*(Effect_size-'Moderator Analysis'!J$29-'Moderator Analysis'!J$30*Moderator)^2,"")</f>
        <v/>
      </c>
      <c r="CI70" s="164"/>
      <c r="CJ70" s="166"/>
      <c r="CK70" s="6" t="str">
        <f t="shared" si="128"/>
        <v/>
      </c>
      <c r="CL70" s="37" t="str">
        <f t="shared" si="194"/>
        <v/>
      </c>
      <c r="CM70" s="37" t="str">
        <f>IF(AND(Include_study?="Yes",Sufficient_data="Yes"),1/(Standard_error^2+IF(Additional_model="Fixed effect",0,'Publication Bias Analysis'!L$32)),"")</f>
        <v/>
      </c>
      <c r="CN70" s="37" t="str">
        <f>IF(AND(Include_study?="Yes",Sufficient_data="Yes"),'Publication Bias Analysis'!E:E-'Publication Bias Analysis'!I$29,"")</f>
        <v/>
      </c>
      <c r="CO70" s="37" t="str">
        <f t="shared" si="195"/>
        <v/>
      </c>
      <c r="CP70" s="37" t="str">
        <f t="shared" si="196"/>
        <v/>
      </c>
      <c r="CQ70" s="104" t="str">
        <f t="shared" si="197"/>
        <v/>
      </c>
      <c r="CR70" s="104" t="str">
        <f>IF(AND(Include_study?="Yes",Sufficient_data="Yes"),CQ:CQ+IF(DC:DC&lt;0,-1,1)*COUNTIF(CQ$2:CQ69,CQ:CQ),"")</f>
        <v/>
      </c>
      <c r="CS70" s="104" t="str">
        <f>IF(AND(Include_study?="Yes",Sufficient_data="Yes"),RANK(DG:DG,DG:DG,1)*IF(DF:DF&lt;0,-1,1)+IF(DF:DF&lt;0,-1,1)*COUNTIF(CQ$2:CQ69,CQ:CQ),"")</f>
        <v/>
      </c>
      <c r="CT70" s="104" t="str">
        <f>IF(AND(Include_study?="Yes",Sufficient_data="Yes"),RANK(DJ:DJ,DJ:DJ,1)*IF(DI:DI&lt;0,-1,1)+IF(DI:DI&lt;0,-1,1)*COUNTIF(CQ$2:CQ69,CQ:CQ),"")</f>
        <v/>
      </c>
      <c r="CU70" s="6" t="e">
        <f>IF(AND(Include_study?="Yes",Sufficient_data="Yes"),'Publication Bias Analysis'!E:E,NA())</f>
        <v>#N/A</v>
      </c>
      <c r="CV70" s="54" t="e">
        <f>IF(AND(Include_study?="Yes",Sufficient_data="Yes"),'Publication Bias Analysis'!F:F,NA())</f>
        <v>#N/A</v>
      </c>
      <c r="CW70" s="33"/>
      <c r="CX70" s="33"/>
      <c r="CY70" s="33"/>
      <c r="CZ70" s="33"/>
      <c r="DA70" s="33"/>
      <c r="DB70" s="157"/>
      <c r="DC7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0" s="6" t="str">
        <f t="shared" si="164"/>
        <v/>
      </c>
      <c r="DE70" s="54" t="str">
        <f>IF(AND(Include_study?="Yes",Sufficient_data="Yes"),1/('Publication Bias Analysis'!F:F^2+IF(Additional_model="Fixed effect",0,$DN$6)),"")</f>
        <v/>
      </c>
      <c r="DF70" s="6" t="str">
        <f>IF(AND(Include_study?="Yes",Sufficient_data="Yes"),IF('Publication Bias Analysis'!L$38="Left",'Publication Bias Analysis'!E:E-DN$3,DN$3-'Publication Bias Analysis'!E:E),"")</f>
        <v/>
      </c>
      <c r="DG70" s="6" t="str">
        <f t="shared" si="165"/>
        <v/>
      </c>
      <c r="DH70" s="54" t="str">
        <f>IF(AND(DF70&lt;&gt;"",CR70&lt;=MAX(CR:CR)-DN$7),1/('Publication Bias Analysis'!F:F^2+IF(Additional_model="Fixed effect",0,$DN$13)),"")</f>
        <v/>
      </c>
      <c r="DI70" s="6" t="str">
        <f>IF(AND(Include_study?="Yes",Sufficient_data="Yes"),IF('Publication Bias Analysis'!L$38="Left",'Publication Bias Analysis'!E:E-DN$10,DN$10-'Publication Bias Analysis'!E:E),"")</f>
        <v/>
      </c>
      <c r="DJ70" s="6" t="str">
        <f t="shared" si="166"/>
        <v/>
      </c>
      <c r="DK70" s="54" t="str">
        <f t="shared" si="198"/>
        <v/>
      </c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W70" s="33"/>
      <c r="DX70" s="33"/>
      <c r="DY70" s="33"/>
      <c r="DZ70" s="33"/>
      <c r="EA70" s="33"/>
      <c r="EB70" s="157"/>
      <c r="EC70" s="6" t="str">
        <f>IF(AND(Include_study?="Yes",Sufficient_data="Yes"),Calculations!CO:CO-AVERAGE(Calculations!CO:CO),"")</f>
        <v/>
      </c>
      <c r="ED70" s="54" t="str">
        <f>IF(AND(Include_study?="Yes",Sufficient_data="Yes"),Calculations!CP70-('Publication Bias Analysis'!P$3+Calculations!CO70*'Publication Bias Analysis'!P$4),"")</f>
        <v/>
      </c>
      <c r="EE70" s="33"/>
      <c r="EF70" s="157"/>
      <c r="EG70" s="6" t="str">
        <f t="shared" si="199"/>
        <v/>
      </c>
      <c r="EH70" s="6" t="str">
        <f t="shared" si="138"/>
        <v/>
      </c>
      <c r="EI70" s="10" t="str">
        <f t="shared" si="200"/>
        <v/>
      </c>
      <c r="EJ70" s="10" t="str">
        <f t="shared" si="201"/>
        <v/>
      </c>
      <c r="EK70" s="10" t="str">
        <f>IF(AND(Include_study?="Yes",Sufficient_data="Yes"),COUNTIFS(EI$2:EI69,"&lt;"&amp;EI70,EJ$2:EJ69,"&lt;"&amp;EJ70)+COUNTIFS(EI$2:EI69,"&gt;"&amp;EI70,EJ$2:EJ69,"&gt;"&amp;EJ70)+COUNTIFS(EI71:EI$201,"&lt;"&amp;EI70,EJ71:EJ$201,"&lt;"&amp;EJ70)+COUNTIFS(EI71:EI$201,"&gt;"&amp;EI70,EJ71:EJ$201,"&gt;"&amp;EJ70),"")</f>
        <v/>
      </c>
      <c r="EL70" s="70" t="str">
        <f>IF(AND(Include_study?="Yes",Sufficient_data="Yes"),COUNTIFS(EI$2:EI69,"&lt;"&amp;EI70,EJ$2:EJ69,"&gt;"&amp;EJ70)+COUNTIFS(EI$2:EI69,"&gt;"&amp;EI70,EJ$2:EJ69,"&lt;"&amp;EJ70)+COUNTIFS(EI71:EI$201,"&lt;"&amp;EI70,EJ71:EJ$201,"&gt;"&amp;EJ70)+COUNTIFS(EI71:EI$201,"&gt;"&amp;EI70,EJ71:EJ$201,"&lt;"&amp;EJ70),"")</f>
        <v/>
      </c>
      <c r="EN70" s="157"/>
      <c r="EO70" s="33"/>
      <c r="EP70" s="33"/>
      <c r="EQ70" s="33"/>
      <c r="ER70" s="33"/>
      <c r="ES70" s="157"/>
      <c r="ET70" s="6" t="e">
        <f t="shared" si="141"/>
        <v>#N/A</v>
      </c>
      <c r="EU70" s="54" t="e">
        <f t="shared" si="142"/>
        <v>#N/A</v>
      </c>
      <c r="EV70" s="33"/>
      <c r="EW70" s="33"/>
      <c r="EX70" s="33"/>
      <c r="EY70" s="33"/>
      <c r="EZ70" s="33"/>
      <c r="FA70" s="157"/>
      <c r="FB70" s="10" t="str">
        <f>IF('Publication Bias Analysis'!AS:AS&lt;&gt;"",RANK('Publication Bias Analysis'!AS:AS,'Publication Bias Analysis'!AS:AS,1)+COUNTIF('Publication Bias Analysis'!AS$2:AS69,'Publication Bias Analysis'!AS70),"")</f>
        <v/>
      </c>
      <c r="FC70" s="6" t="str">
        <f t="shared" si="167"/>
        <v/>
      </c>
      <c r="FD70" s="43" t="e">
        <f>IF(AND(Include_study?="Yes",Sufficient_data="Yes"),'Publication Bias Analysis'!AR70,NA())</f>
        <v>#N/A</v>
      </c>
      <c r="FE70" s="43" t="e">
        <f>IF(AND(Include_study?="Yes",Sufficient_data="Yes"),'Publication Bias Analysis'!AS70,NA())</f>
        <v>#N/A</v>
      </c>
      <c r="FF70" s="6" t="str">
        <f>IF(AND(Include_study?="Yes",Sufficient_data="Yes"),Calculations!FD70-AVERAGE('Publication Bias Analysis'!AR:AR),"")</f>
        <v/>
      </c>
      <c r="FG70" s="54" t="str">
        <f>IF(AND(Include_study?="Yes",Sufficient_data="Yes"),FE:FE-('Publication Bias Analysis'!AV$30+'Publication Bias Analysis'!AV$31*FD:FD),"")</f>
        <v/>
      </c>
      <c r="FM70" s="157"/>
      <c r="FN70" s="6" t="str">
        <f t="shared" si="202"/>
        <v/>
      </c>
      <c r="FO70" s="6" t="str">
        <f t="shared" si="168"/>
        <v/>
      </c>
      <c r="FP70" s="54" t="str">
        <f t="shared" si="205"/>
        <v/>
      </c>
      <c r="FQ70" s="33"/>
    </row>
    <row r="71" spans="1:173" x14ac:dyDescent="0.2">
      <c r="A71" s="163"/>
      <c r="B71" s="10" t="str">
        <f>IF(AND(Sufficient_data="Yes",Include_study?="Yes"),IF(AND(Sort_By=$E$1,Order="Ascending"),IF(Input!Study_name="",COUNTIFS(Input!Study_name,"&lt;&gt;"&amp;"",Include_study?,"Yes",Sufficient_data,"Yes")+1,IF(COUNT(E71)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1" s="10" t="str">
        <f>IF(B71&lt;&gt;"",IF(B71=0,COUNTIF(B$2:B70,0)+1,COUNTIF(B$2:B70,B71)+COUNTIF(B:B,"&lt;"&amp;B71)+1),"")</f>
        <v/>
      </c>
      <c r="D71" s="10" t="str">
        <f t="shared" si="81"/>
        <v/>
      </c>
      <c r="E71" s="6" t="str">
        <f>IF(AND(Sufficient_data="Yes",Include_study?="Yes",Input!Study_name&lt;&gt;""),Input!Study_name,"")</f>
        <v/>
      </c>
      <c r="F71" s="6" t="str">
        <f>IF(AND(Sufficient_data="Yes",Include_study?="Yes"),Input!Effect_size,"")</f>
        <v/>
      </c>
      <c r="G71" s="10" t="str">
        <f>IF(AND(Sufficient_data="Yes",Include_study?="Yes",Input!Number_of_observations&lt;&gt;""),Input!Number_of_observations,"")</f>
        <v/>
      </c>
      <c r="H71" s="6" t="str">
        <f>IF(AND(Sufficient_data="Yes",Include_study?="Yes"),Input!Standard_error,"")</f>
        <v/>
      </c>
      <c r="I71" s="6" t="str">
        <f t="shared" si="82"/>
        <v/>
      </c>
      <c r="J71" s="6" t="str">
        <f t="shared" si="83"/>
        <v/>
      </c>
      <c r="K71" s="6" t="str">
        <f t="shared" si="169"/>
        <v/>
      </c>
      <c r="L71" s="6" t="str">
        <f t="shared" si="170"/>
        <v/>
      </c>
      <c r="M71" s="120" t="str">
        <f t="shared" si="171"/>
        <v/>
      </c>
      <c r="N71" s="54" t="str">
        <f t="shared" si="172"/>
        <v/>
      </c>
      <c r="O71" s="33"/>
      <c r="P71" s="75" t="e">
        <f t="shared" si="88"/>
        <v>#N/A</v>
      </c>
      <c r="Q71" s="6" t="e">
        <f>IF(AND(Sufficient_data="Yes",Include_study?="Yes",Input!Number_of_observations&lt;&gt;""),Effect_size-CI_Lower_limit,NA())</f>
        <v>#N/A</v>
      </c>
      <c r="R71" s="54" t="e">
        <f>IF(AND(Sufficient_data="Yes",Include_study?="Yes",Input!Number_of_observations&lt;&gt;""),CI_Upper_limit-Effect_size,NA())</f>
        <v>#N/A</v>
      </c>
      <c r="S71" s="33"/>
      <c r="T71" s="33"/>
      <c r="U71" s="33"/>
      <c r="V71" s="33"/>
      <c r="W71" s="163"/>
      <c r="X71" s="16" t="str">
        <f t="shared" si="144"/>
        <v/>
      </c>
      <c r="Y71" s="6" t="str">
        <f t="shared" si="173"/>
        <v/>
      </c>
      <c r="Z71" s="6" t="str">
        <f t="shared" si="91"/>
        <v/>
      </c>
      <c r="AA71" s="6" t="str">
        <f>IF(AND(Sufficient_data="Yes",Include_study?="Yes",Subgroup&lt;&gt;""),Input!Effect_size,"")</f>
        <v/>
      </c>
      <c r="AB71" s="6" t="str">
        <f t="shared" si="174"/>
        <v/>
      </c>
      <c r="AC71" s="6" t="str">
        <f t="shared" si="175"/>
        <v/>
      </c>
      <c r="AD71" s="6" t="str">
        <f t="shared" si="176"/>
        <v/>
      </c>
      <c r="AE71" s="6" t="str">
        <f t="shared" si="177"/>
        <v/>
      </c>
      <c r="AF71" s="6" t="str">
        <f t="shared" si="178"/>
        <v/>
      </c>
      <c r="AG71" s="125" t="str">
        <f t="shared" si="179"/>
        <v/>
      </c>
      <c r="AH71" s="128" t="str">
        <f t="shared" si="180"/>
        <v/>
      </c>
      <c r="AI71" s="33"/>
      <c r="AJ71" s="75" t="e">
        <f t="shared" si="145"/>
        <v>#N/A</v>
      </c>
      <c r="AK71" s="37" t="e">
        <f t="shared" si="181"/>
        <v>#N/A</v>
      </c>
      <c r="AL71" s="54" t="e">
        <f t="shared" si="182"/>
        <v>#N/A</v>
      </c>
      <c r="AM71" s="33"/>
      <c r="AN71" s="77" t="str">
        <f t="shared" si="146"/>
        <v/>
      </c>
      <c r="AO71" s="6" t="str">
        <f>IF(AND(Sufficient_data="Yes",Include_study?="Yes",Subgroup&lt;&gt;""),IF(COUNTIFS(Input!G$2:G70,"="&amp;"Yes",Input!C$2:C70,"="&amp;"Yes",Input!H$2:H70,"="&amp;Subgroup)&gt;0,"",Subgroup),"")</f>
        <v/>
      </c>
      <c r="AP71" s="16" t="str">
        <f t="shared" si="147"/>
        <v/>
      </c>
      <c r="AQ71" s="10" t="str">
        <f t="shared" si="148"/>
        <v/>
      </c>
      <c r="AR71" s="6" t="str">
        <f t="shared" si="149"/>
        <v/>
      </c>
      <c r="AS71" s="24" t="str">
        <f t="shared" si="150"/>
        <v/>
      </c>
      <c r="AT71" s="12" t="str">
        <f t="shared" si="151"/>
        <v/>
      </c>
      <c r="AU71" s="6" t="str">
        <f t="shared" si="152"/>
        <v/>
      </c>
      <c r="AV71" s="43" t="str">
        <f t="shared" si="183"/>
        <v/>
      </c>
      <c r="AW71" s="6" t="str">
        <f t="shared" si="153"/>
        <v/>
      </c>
      <c r="AX71" s="6" t="str">
        <f t="shared" si="154"/>
        <v/>
      </c>
      <c r="AY71" s="43" t="str">
        <f t="shared" si="184"/>
        <v/>
      </c>
      <c r="AZ71" s="16" t="str">
        <f t="shared" si="155"/>
        <v/>
      </c>
      <c r="BA71" s="131" t="str">
        <f t="shared" si="185"/>
        <v/>
      </c>
      <c r="BB71" s="131" t="str">
        <f t="shared" si="186"/>
        <v/>
      </c>
      <c r="BC71" s="6" t="str">
        <f t="shared" si="156"/>
        <v/>
      </c>
      <c r="BD71" s="6" t="str">
        <f t="shared" si="157"/>
        <v/>
      </c>
      <c r="BE71" s="131" t="str">
        <f t="shared" si="187"/>
        <v/>
      </c>
      <c r="BF71" s="131" t="str">
        <f t="shared" si="188"/>
        <v/>
      </c>
      <c r="BG71" s="6" t="str">
        <f t="shared" si="158"/>
        <v/>
      </c>
      <c r="BH71" s="6" t="str">
        <f t="shared" si="159"/>
        <v/>
      </c>
      <c r="BI71" s="6" t="str">
        <f t="shared" si="160"/>
        <v/>
      </c>
      <c r="BJ71" s="6" t="e">
        <f t="shared" si="161"/>
        <v>#N/A</v>
      </c>
      <c r="BK71" s="12" t="str">
        <f t="shared" si="203"/>
        <v/>
      </c>
      <c r="BL71" s="6" t="str">
        <f t="shared" si="162"/>
        <v/>
      </c>
      <c r="BM71" s="6" t="str">
        <f t="shared" si="189"/>
        <v/>
      </c>
      <c r="BN71" s="37" t="str">
        <f t="shared" si="163"/>
        <v/>
      </c>
      <c r="BO71" s="54" t="str">
        <f t="shared" si="204"/>
        <v/>
      </c>
      <c r="BP71" s="33"/>
      <c r="BQ71" s="33"/>
      <c r="BR71" s="33"/>
      <c r="BS71" s="33"/>
      <c r="BT71" s="164"/>
      <c r="BU71" s="6" t="e">
        <f t="shared" si="190"/>
        <v>#N/A</v>
      </c>
      <c r="BV71" s="6" t="e">
        <f t="shared" si="191"/>
        <v>#N/A</v>
      </c>
      <c r="BW71" s="6" t="str">
        <f t="shared" si="192"/>
        <v/>
      </c>
      <c r="BX71" s="6" t="str">
        <f>IF(AND(Sufficient_data="Yes",Include_study?="Yes",Moderator&lt;&gt;""),'Moderator Analysis'!F:F-CG$3,"")</f>
        <v/>
      </c>
      <c r="BY71" s="54" t="str">
        <f>IF(AND(Sufficient_data="Yes",Include_study?="Yes",Moderator&lt;&gt;""),Weightf*(Effect_size-CG$5-CG$4*'Moderator Analysis'!F:F)^2,"")</f>
        <v/>
      </c>
      <c r="BZ71" s="33"/>
      <c r="CA71" s="75" t="str">
        <f>IF(AND(Sufficient_data="Yes",Include_study?="Yes",Moderator&lt;&gt;""),1/('Publication Bias Analysis'!F71^2+CG$7),"")</f>
        <v/>
      </c>
      <c r="CB71" s="6" t="str">
        <f>IF(AND(Sufficient_data="Yes",Include_study?="Yes",CA71&lt;&gt;""),Effect_size-'Moderator Analysis'!J$37,"")</f>
        <v/>
      </c>
      <c r="CC71" s="6" t="str">
        <f t="shared" si="193"/>
        <v/>
      </c>
      <c r="CD71" s="54" t="str">
        <f>IF(AND(Sufficient_data="Yes",Include_study?="Yes",CA71&lt;&gt;""),CA:CA*(Effect_size-'Moderator Analysis'!J$29-'Moderator Analysis'!J$30*Moderator)^2,"")</f>
        <v/>
      </c>
      <c r="CI71" s="164"/>
      <c r="CJ71" s="166"/>
      <c r="CK71" s="6" t="str">
        <f t="shared" si="128"/>
        <v/>
      </c>
      <c r="CL71" s="37" t="str">
        <f t="shared" si="194"/>
        <v/>
      </c>
      <c r="CM71" s="37" t="str">
        <f>IF(AND(Include_study?="Yes",Sufficient_data="Yes"),1/(Standard_error^2+IF(Additional_model="Fixed effect",0,'Publication Bias Analysis'!L$32)),"")</f>
        <v/>
      </c>
      <c r="CN71" s="37" t="str">
        <f>IF(AND(Include_study?="Yes",Sufficient_data="Yes"),'Publication Bias Analysis'!E:E-'Publication Bias Analysis'!I$29,"")</f>
        <v/>
      </c>
      <c r="CO71" s="37" t="str">
        <f t="shared" si="195"/>
        <v/>
      </c>
      <c r="CP71" s="37" t="str">
        <f t="shared" si="196"/>
        <v/>
      </c>
      <c r="CQ71" s="104" t="str">
        <f t="shared" si="197"/>
        <v/>
      </c>
      <c r="CR71" s="104" t="str">
        <f>IF(AND(Include_study?="Yes",Sufficient_data="Yes"),CQ:CQ+IF(DC:DC&lt;0,-1,1)*COUNTIF(CQ$2:CQ70,CQ:CQ),"")</f>
        <v/>
      </c>
      <c r="CS71" s="104" t="str">
        <f>IF(AND(Include_study?="Yes",Sufficient_data="Yes"),RANK(DG:DG,DG:DG,1)*IF(DF:DF&lt;0,-1,1)+IF(DF:DF&lt;0,-1,1)*COUNTIF(CQ$2:CQ70,CQ:CQ),"")</f>
        <v/>
      </c>
      <c r="CT71" s="104" t="str">
        <f>IF(AND(Include_study?="Yes",Sufficient_data="Yes"),RANK(DJ:DJ,DJ:DJ,1)*IF(DI:DI&lt;0,-1,1)+IF(DI:DI&lt;0,-1,1)*COUNTIF(CQ$2:CQ70,CQ:CQ),"")</f>
        <v/>
      </c>
      <c r="CU71" s="6" t="e">
        <f>IF(AND(Include_study?="Yes",Sufficient_data="Yes"),'Publication Bias Analysis'!E:E,NA())</f>
        <v>#N/A</v>
      </c>
      <c r="CV71" s="54" t="e">
        <f>IF(AND(Include_study?="Yes",Sufficient_data="Yes"),'Publication Bias Analysis'!F:F,NA())</f>
        <v>#N/A</v>
      </c>
      <c r="CW71" s="33"/>
      <c r="CX71" s="33"/>
      <c r="CY71" s="33"/>
      <c r="CZ71" s="33"/>
      <c r="DA71" s="33"/>
      <c r="DB71" s="157"/>
      <c r="DC7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1" s="6" t="str">
        <f t="shared" si="164"/>
        <v/>
      </c>
      <c r="DE71" s="54" t="str">
        <f>IF(AND(Include_study?="Yes",Sufficient_data="Yes"),1/('Publication Bias Analysis'!F:F^2+IF(Additional_model="Fixed effect",0,$DN$6)),"")</f>
        <v/>
      </c>
      <c r="DF71" s="6" t="str">
        <f>IF(AND(Include_study?="Yes",Sufficient_data="Yes"),IF('Publication Bias Analysis'!L$38="Left",'Publication Bias Analysis'!E:E-DN$3,DN$3-'Publication Bias Analysis'!E:E),"")</f>
        <v/>
      </c>
      <c r="DG71" s="6" t="str">
        <f t="shared" si="165"/>
        <v/>
      </c>
      <c r="DH71" s="54" t="str">
        <f>IF(AND(DF71&lt;&gt;"",CR71&lt;=MAX(CR:CR)-DN$7),1/('Publication Bias Analysis'!F:F^2+IF(Additional_model="Fixed effect",0,$DN$13)),"")</f>
        <v/>
      </c>
      <c r="DI71" s="6" t="str">
        <f>IF(AND(Include_study?="Yes",Sufficient_data="Yes"),IF('Publication Bias Analysis'!L$38="Left",'Publication Bias Analysis'!E:E-DN$10,DN$10-'Publication Bias Analysis'!E:E),"")</f>
        <v/>
      </c>
      <c r="DJ71" s="6" t="str">
        <f t="shared" si="166"/>
        <v/>
      </c>
      <c r="DK71" s="54" t="str">
        <f t="shared" si="198"/>
        <v/>
      </c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W71" s="33"/>
      <c r="DX71" s="33"/>
      <c r="DY71" s="33"/>
      <c r="DZ71" s="33"/>
      <c r="EA71" s="33"/>
      <c r="EB71" s="157"/>
      <c r="EC71" s="6" t="str">
        <f>IF(AND(Include_study?="Yes",Sufficient_data="Yes"),Calculations!CO:CO-AVERAGE(Calculations!CO:CO),"")</f>
        <v/>
      </c>
      <c r="ED71" s="54" t="str">
        <f>IF(AND(Include_study?="Yes",Sufficient_data="Yes"),Calculations!CP71-('Publication Bias Analysis'!P$3+Calculations!CO71*'Publication Bias Analysis'!P$4),"")</f>
        <v/>
      </c>
      <c r="EE71" s="33"/>
      <c r="EF71" s="157"/>
      <c r="EG71" s="6" t="str">
        <f t="shared" si="199"/>
        <v/>
      </c>
      <c r="EH71" s="6" t="str">
        <f t="shared" si="138"/>
        <v/>
      </c>
      <c r="EI71" s="10" t="str">
        <f t="shared" si="200"/>
        <v/>
      </c>
      <c r="EJ71" s="10" t="str">
        <f t="shared" si="201"/>
        <v/>
      </c>
      <c r="EK71" s="10" t="str">
        <f>IF(AND(Include_study?="Yes",Sufficient_data="Yes"),COUNTIFS(EI$2:EI70,"&lt;"&amp;EI71,EJ$2:EJ70,"&lt;"&amp;EJ71)+COUNTIFS(EI$2:EI70,"&gt;"&amp;EI71,EJ$2:EJ70,"&gt;"&amp;EJ71)+COUNTIFS(EI72:EI$201,"&lt;"&amp;EI71,EJ72:EJ$201,"&lt;"&amp;EJ71)+COUNTIFS(EI72:EI$201,"&gt;"&amp;EI71,EJ72:EJ$201,"&gt;"&amp;EJ71),"")</f>
        <v/>
      </c>
      <c r="EL71" s="70" t="str">
        <f>IF(AND(Include_study?="Yes",Sufficient_data="Yes"),COUNTIFS(EI$2:EI70,"&lt;"&amp;EI71,EJ$2:EJ70,"&gt;"&amp;EJ71)+COUNTIFS(EI$2:EI70,"&gt;"&amp;EI71,EJ$2:EJ70,"&lt;"&amp;EJ71)+COUNTIFS(EI72:EI$201,"&lt;"&amp;EI71,EJ72:EJ$201,"&gt;"&amp;EJ71)+COUNTIFS(EI72:EI$201,"&gt;"&amp;EI71,EJ72:EJ$201,"&lt;"&amp;EJ71),"")</f>
        <v/>
      </c>
      <c r="EN71" s="157"/>
      <c r="EO71" s="33"/>
      <c r="EP71" s="33"/>
      <c r="EQ71" s="33"/>
      <c r="ER71" s="33"/>
      <c r="ES71" s="157"/>
      <c r="ET71" s="6" t="e">
        <f t="shared" si="141"/>
        <v>#N/A</v>
      </c>
      <c r="EU71" s="54" t="e">
        <f t="shared" si="142"/>
        <v>#N/A</v>
      </c>
      <c r="EV71" s="33"/>
      <c r="EW71" s="33"/>
      <c r="EX71" s="33"/>
      <c r="EY71" s="33"/>
      <c r="EZ71" s="33"/>
      <c r="FA71" s="157"/>
      <c r="FB71" s="10" t="str">
        <f>IF('Publication Bias Analysis'!AS:AS&lt;&gt;"",RANK('Publication Bias Analysis'!AS:AS,'Publication Bias Analysis'!AS:AS,1)+COUNTIF('Publication Bias Analysis'!AS$2:AS70,'Publication Bias Analysis'!AS71),"")</f>
        <v/>
      </c>
      <c r="FC71" s="6" t="str">
        <f t="shared" si="167"/>
        <v/>
      </c>
      <c r="FD71" s="43" t="e">
        <f>IF(AND(Include_study?="Yes",Sufficient_data="Yes"),'Publication Bias Analysis'!AR71,NA())</f>
        <v>#N/A</v>
      </c>
      <c r="FE71" s="43" t="e">
        <f>IF(AND(Include_study?="Yes",Sufficient_data="Yes"),'Publication Bias Analysis'!AS71,NA())</f>
        <v>#N/A</v>
      </c>
      <c r="FF71" s="6" t="str">
        <f>IF(AND(Include_study?="Yes",Sufficient_data="Yes"),Calculations!FD71-AVERAGE('Publication Bias Analysis'!AR:AR),"")</f>
        <v/>
      </c>
      <c r="FG71" s="54" t="str">
        <f>IF(AND(Include_study?="Yes",Sufficient_data="Yes"),FE:FE-('Publication Bias Analysis'!AV$30+'Publication Bias Analysis'!AV$31*FD:FD),"")</f>
        <v/>
      </c>
      <c r="FM71" s="157"/>
      <c r="FN71" s="6" t="str">
        <f t="shared" si="202"/>
        <v/>
      </c>
      <c r="FO71" s="6" t="str">
        <f t="shared" si="168"/>
        <v/>
      </c>
      <c r="FP71" s="54" t="str">
        <f t="shared" si="205"/>
        <v/>
      </c>
      <c r="FQ71" s="33"/>
    </row>
    <row r="72" spans="1:173" x14ac:dyDescent="0.2">
      <c r="A72" s="163"/>
      <c r="B72" s="10" t="str">
        <f>IF(AND(Sufficient_data="Yes",Include_study?="Yes"),IF(AND(Sort_By=$E$1,Order="Ascending"),IF(Input!Study_name="",COUNTIFS(Input!Study_name,"&lt;&gt;"&amp;"",Include_study?,"Yes",Sufficient_data,"Yes")+1,IF(COUNT(E72)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2" s="10" t="str">
        <f>IF(B72&lt;&gt;"",IF(B72=0,COUNTIF(B$2:B71,0)+1,COUNTIF(B$2:B71,B72)+COUNTIF(B:B,"&lt;"&amp;B72)+1),"")</f>
        <v/>
      </c>
      <c r="D72" s="10" t="str">
        <f t="shared" si="81"/>
        <v/>
      </c>
      <c r="E72" s="6" t="str">
        <f>IF(AND(Sufficient_data="Yes",Include_study?="Yes",Input!Study_name&lt;&gt;""),Input!Study_name,"")</f>
        <v/>
      </c>
      <c r="F72" s="6" t="str">
        <f>IF(AND(Sufficient_data="Yes",Include_study?="Yes"),Input!Effect_size,"")</f>
        <v/>
      </c>
      <c r="G72" s="10" t="str">
        <f>IF(AND(Sufficient_data="Yes",Include_study?="Yes",Input!Number_of_observations&lt;&gt;""),Input!Number_of_observations,"")</f>
        <v/>
      </c>
      <c r="H72" s="6" t="str">
        <f>IF(AND(Sufficient_data="Yes",Include_study?="Yes"),Input!Standard_error,"")</f>
        <v/>
      </c>
      <c r="I72" s="6" t="str">
        <f t="shared" si="82"/>
        <v/>
      </c>
      <c r="J72" s="6" t="str">
        <f t="shared" si="83"/>
        <v/>
      </c>
      <c r="K72" s="6" t="str">
        <f t="shared" si="169"/>
        <v/>
      </c>
      <c r="L72" s="6" t="str">
        <f t="shared" si="170"/>
        <v/>
      </c>
      <c r="M72" s="120" t="str">
        <f t="shared" si="171"/>
        <v/>
      </c>
      <c r="N72" s="54" t="str">
        <f t="shared" si="172"/>
        <v/>
      </c>
      <c r="O72" s="33"/>
      <c r="P72" s="75" t="e">
        <f t="shared" si="88"/>
        <v>#N/A</v>
      </c>
      <c r="Q72" s="6" t="e">
        <f>IF(AND(Sufficient_data="Yes",Include_study?="Yes",Input!Number_of_observations&lt;&gt;""),Effect_size-CI_Lower_limit,NA())</f>
        <v>#N/A</v>
      </c>
      <c r="R72" s="54" t="e">
        <f>IF(AND(Sufficient_data="Yes",Include_study?="Yes",Input!Number_of_observations&lt;&gt;""),CI_Upper_limit-Effect_size,NA())</f>
        <v>#N/A</v>
      </c>
      <c r="S72" s="33"/>
      <c r="T72" s="33"/>
      <c r="U72" s="33"/>
      <c r="V72" s="33"/>
      <c r="W72" s="163"/>
      <c r="X72" s="16" t="str">
        <f t="shared" si="144"/>
        <v/>
      </c>
      <c r="Y72" s="6" t="str">
        <f t="shared" si="173"/>
        <v/>
      </c>
      <c r="Z72" s="6" t="str">
        <f t="shared" si="91"/>
        <v/>
      </c>
      <c r="AA72" s="6" t="str">
        <f>IF(AND(Sufficient_data="Yes",Include_study?="Yes",Subgroup&lt;&gt;""),Input!Effect_size,"")</f>
        <v/>
      </c>
      <c r="AB72" s="6" t="str">
        <f t="shared" si="174"/>
        <v/>
      </c>
      <c r="AC72" s="6" t="str">
        <f t="shared" si="175"/>
        <v/>
      </c>
      <c r="AD72" s="6" t="str">
        <f t="shared" si="176"/>
        <v/>
      </c>
      <c r="AE72" s="6" t="str">
        <f t="shared" si="177"/>
        <v/>
      </c>
      <c r="AF72" s="6" t="str">
        <f t="shared" si="178"/>
        <v/>
      </c>
      <c r="AG72" s="125" t="str">
        <f t="shared" si="179"/>
        <v/>
      </c>
      <c r="AH72" s="128" t="str">
        <f t="shared" si="180"/>
        <v/>
      </c>
      <c r="AI72" s="33"/>
      <c r="AJ72" s="75" t="e">
        <f t="shared" si="145"/>
        <v>#N/A</v>
      </c>
      <c r="AK72" s="37" t="e">
        <f t="shared" si="181"/>
        <v>#N/A</v>
      </c>
      <c r="AL72" s="54" t="e">
        <f t="shared" si="182"/>
        <v>#N/A</v>
      </c>
      <c r="AM72" s="33"/>
      <c r="AN72" s="77" t="str">
        <f t="shared" si="146"/>
        <v/>
      </c>
      <c r="AO72" s="6" t="str">
        <f>IF(AND(Sufficient_data="Yes",Include_study?="Yes",Subgroup&lt;&gt;""),IF(COUNTIFS(Input!G$2:G71,"="&amp;"Yes",Input!C$2:C71,"="&amp;"Yes",Input!H$2:H71,"="&amp;Subgroup)&gt;0,"",Subgroup),"")</f>
        <v/>
      </c>
      <c r="AP72" s="16" t="str">
        <f t="shared" si="147"/>
        <v/>
      </c>
      <c r="AQ72" s="10" t="str">
        <f t="shared" si="148"/>
        <v/>
      </c>
      <c r="AR72" s="6" t="str">
        <f t="shared" si="149"/>
        <v/>
      </c>
      <c r="AS72" s="24" t="str">
        <f t="shared" si="150"/>
        <v/>
      </c>
      <c r="AT72" s="12" t="str">
        <f t="shared" si="151"/>
        <v/>
      </c>
      <c r="AU72" s="6" t="str">
        <f t="shared" si="152"/>
        <v/>
      </c>
      <c r="AV72" s="43" t="str">
        <f t="shared" si="183"/>
        <v/>
      </c>
      <c r="AW72" s="6" t="str">
        <f t="shared" si="153"/>
        <v/>
      </c>
      <c r="AX72" s="6" t="str">
        <f t="shared" si="154"/>
        <v/>
      </c>
      <c r="AY72" s="43" t="str">
        <f t="shared" si="184"/>
        <v/>
      </c>
      <c r="AZ72" s="16" t="str">
        <f t="shared" si="155"/>
        <v/>
      </c>
      <c r="BA72" s="131" t="str">
        <f t="shared" si="185"/>
        <v/>
      </c>
      <c r="BB72" s="131" t="str">
        <f t="shared" si="186"/>
        <v/>
      </c>
      <c r="BC72" s="6" t="str">
        <f t="shared" si="156"/>
        <v/>
      </c>
      <c r="BD72" s="6" t="str">
        <f t="shared" si="157"/>
        <v/>
      </c>
      <c r="BE72" s="131" t="str">
        <f t="shared" si="187"/>
        <v/>
      </c>
      <c r="BF72" s="131" t="str">
        <f t="shared" si="188"/>
        <v/>
      </c>
      <c r="BG72" s="6" t="str">
        <f t="shared" si="158"/>
        <v/>
      </c>
      <c r="BH72" s="6" t="str">
        <f t="shared" si="159"/>
        <v/>
      </c>
      <c r="BI72" s="6" t="str">
        <f t="shared" si="160"/>
        <v/>
      </c>
      <c r="BJ72" s="6" t="e">
        <f t="shared" si="161"/>
        <v>#N/A</v>
      </c>
      <c r="BK72" s="12" t="str">
        <f t="shared" si="203"/>
        <v/>
      </c>
      <c r="BL72" s="6" t="str">
        <f t="shared" si="162"/>
        <v/>
      </c>
      <c r="BM72" s="6" t="str">
        <f t="shared" si="189"/>
        <v/>
      </c>
      <c r="BN72" s="37" t="str">
        <f t="shared" si="163"/>
        <v/>
      </c>
      <c r="BO72" s="54" t="str">
        <f t="shared" si="204"/>
        <v/>
      </c>
      <c r="BP72" s="33"/>
      <c r="BQ72" s="33"/>
      <c r="BR72" s="33"/>
      <c r="BS72" s="33"/>
      <c r="BT72" s="164"/>
      <c r="BU72" s="6" t="e">
        <f t="shared" si="190"/>
        <v>#N/A</v>
      </c>
      <c r="BV72" s="6" t="e">
        <f t="shared" si="191"/>
        <v>#N/A</v>
      </c>
      <c r="BW72" s="6" t="str">
        <f t="shared" si="192"/>
        <v/>
      </c>
      <c r="BX72" s="6" t="str">
        <f>IF(AND(Sufficient_data="Yes",Include_study?="Yes",Moderator&lt;&gt;""),'Moderator Analysis'!F:F-CG$3,"")</f>
        <v/>
      </c>
      <c r="BY72" s="54" t="str">
        <f>IF(AND(Sufficient_data="Yes",Include_study?="Yes",Moderator&lt;&gt;""),Weightf*(Effect_size-CG$5-CG$4*'Moderator Analysis'!F:F)^2,"")</f>
        <v/>
      </c>
      <c r="BZ72" s="33"/>
      <c r="CA72" s="75" t="str">
        <f>IF(AND(Sufficient_data="Yes",Include_study?="Yes",Moderator&lt;&gt;""),1/('Publication Bias Analysis'!F72^2+CG$7),"")</f>
        <v/>
      </c>
      <c r="CB72" s="6" t="str">
        <f>IF(AND(Sufficient_data="Yes",Include_study?="Yes",CA72&lt;&gt;""),Effect_size-'Moderator Analysis'!J$37,"")</f>
        <v/>
      </c>
      <c r="CC72" s="6" t="str">
        <f t="shared" si="193"/>
        <v/>
      </c>
      <c r="CD72" s="54" t="str">
        <f>IF(AND(Sufficient_data="Yes",Include_study?="Yes",CA72&lt;&gt;""),CA:CA*(Effect_size-'Moderator Analysis'!J$29-'Moderator Analysis'!J$30*Moderator)^2,"")</f>
        <v/>
      </c>
      <c r="CI72" s="164"/>
      <c r="CJ72" s="166"/>
      <c r="CK72" s="6" t="str">
        <f t="shared" si="128"/>
        <v/>
      </c>
      <c r="CL72" s="37" t="str">
        <f t="shared" si="194"/>
        <v/>
      </c>
      <c r="CM72" s="37" t="str">
        <f>IF(AND(Include_study?="Yes",Sufficient_data="Yes"),1/(Standard_error^2+IF(Additional_model="Fixed effect",0,'Publication Bias Analysis'!L$32)),"")</f>
        <v/>
      </c>
      <c r="CN72" s="37" t="str">
        <f>IF(AND(Include_study?="Yes",Sufficient_data="Yes"),'Publication Bias Analysis'!E:E-'Publication Bias Analysis'!I$29,"")</f>
        <v/>
      </c>
      <c r="CO72" s="37" t="str">
        <f t="shared" si="195"/>
        <v/>
      </c>
      <c r="CP72" s="37" t="str">
        <f t="shared" si="196"/>
        <v/>
      </c>
      <c r="CQ72" s="104" t="str">
        <f t="shared" si="197"/>
        <v/>
      </c>
      <c r="CR72" s="104" t="str">
        <f>IF(AND(Include_study?="Yes",Sufficient_data="Yes"),CQ:CQ+IF(DC:DC&lt;0,-1,1)*COUNTIF(CQ$2:CQ71,CQ:CQ),"")</f>
        <v/>
      </c>
      <c r="CS72" s="104" t="str">
        <f>IF(AND(Include_study?="Yes",Sufficient_data="Yes"),RANK(DG:DG,DG:DG,1)*IF(DF:DF&lt;0,-1,1)+IF(DF:DF&lt;0,-1,1)*COUNTIF(CQ$2:CQ71,CQ:CQ),"")</f>
        <v/>
      </c>
      <c r="CT72" s="104" t="str">
        <f>IF(AND(Include_study?="Yes",Sufficient_data="Yes"),RANK(DJ:DJ,DJ:DJ,1)*IF(DI:DI&lt;0,-1,1)+IF(DI:DI&lt;0,-1,1)*COUNTIF(CQ$2:CQ71,CQ:CQ),"")</f>
        <v/>
      </c>
      <c r="CU72" s="6" t="e">
        <f>IF(AND(Include_study?="Yes",Sufficient_data="Yes"),'Publication Bias Analysis'!E:E,NA())</f>
        <v>#N/A</v>
      </c>
      <c r="CV72" s="54" t="e">
        <f>IF(AND(Include_study?="Yes",Sufficient_data="Yes"),'Publication Bias Analysis'!F:F,NA())</f>
        <v>#N/A</v>
      </c>
      <c r="CW72" s="33"/>
      <c r="CX72" s="33"/>
      <c r="CY72" s="33"/>
      <c r="CZ72" s="33"/>
      <c r="DA72" s="33"/>
      <c r="DB72" s="157"/>
      <c r="DC7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2" s="6" t="str">
        <f t="shared" si="164"/>
        <v/>
      </c>
      <c r="DE72" s="54" t="str">
        <f>IF(AND(Include_study?="Yes",Sufficient_data="Yes"),1/('Publication Bias Analysis'!F:F^2+IF(Additional_model="Fixed effect",0,$DN$6)),"")</f>
        <v/>
      </c>
      <c r="DF72" s="6" t="str">
        <f>IF(AND(Include_study?="Yes",Sufficient_data="Yes"),IF('Publication Bias Analysis'!L$38="Left",'Publication Bias Analysis'!E:E-DN$3,DN$3-'Publication Bias Analysis'!E:E),"")</f>
        <v/>
      </c>
      <c r="DG72" s="6" t="str">
        <f t="shared" si="165"/>
        <v/>
      </c>
      <c r="DH72" s="54" t="str">
        <f>IF(AND(DF72&lt;&gt;"",CR72&lt;=MAX(CR:CR)-DN$7),1/('Publication Bias Analysis'!F:F^2+IF(Additional_model="Fixed effect",0,$DN$13)),"")</f>
        <v/>
      </c>
      <c r="DI72" s="6" t="str">
        <f>IF(AND(Include_study?="Yes",Sufficient_data="Yes"),IF('Publication Bias Analysis'!L$38="Left",'Publication Bias Analysis'!E:E-DN$10,DN$10-'Publication Bias Analysis'!E:E),"")</f>
        <v/>
      </c>
      <c r="DJ72" s="6" t="str">
        <f t="shared" si="166"/>
        <v/>
      </c>
      <c r="DK72" s="54" t="str">
        <f t="shared" si="198"/>
        <v/>
      </c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W72" s="33"/>
      <c r="DX72" s="33"/>
      <c r="DY72" s="33"/>
      <c r="DZ72" s="33"/>
      <c r="EA72" s="33"/>
      <c r="EB72" s="157"/>
      <c r="EC72" s="6" t="str">
        <f>IF(AND(Include_study?="Yes",Sufficient_data="Yes"),Calculations!CO:CO-AVERAGE(Calculations!CO:CO),"")</f>
        <v/>
      </c>
      <c r="ED72" s="54" t="str">
        <f>IF(AND(Include_study?="Yes",Sufficient_data="Yes"),Calculations!CP72-('Publication Bias Analysis'!P$3+Calculations!CO72*'Publication Bias Analysis'!P$4),"")</f>
        <v/>
      </c>
      <c r="EE72" s="33"/>
      <c r="EF72" s="157"/>
      <c r="EG72" s="6" t="str">
        <f t="shared" si="199"/>
        <v/>
      </c>
      <c r="EH72" s="6" t="str">
        <f t="shared" si="138"/>
        <v/>
      </c>
      <c r="EI72" s="10" t="str">
        <f t="shared" si="200"/>
        <v/>
      </c>
      <c r="EJ72" s="10" t="str">
        <f t="shared" si="201"/>
        <v/>
      </c>
      <c r="EK72" s="10" t="str">
        <f>IF(AND(Include_study?="Yes",Sufficient_data="Yes"),COUNTIFS(EI$2:EI71,"&lt;"&amp;EI72,EJ$2:EJ71,"&lt;"&amp;EJ72)+COUNTIFS(EI$2:EI71,"&gt;"&amp;EI72,EJ$2:EJ71,"&gt;"&amp;EJ72)+COUNTIFS(EI73:EI$201,"&lt;"&amp;EI72,EJ73:EJ$201,"&lt;"&amp;EJ72)+COUNTIFS(EI73:EI$201,"&gt;"&amp;EI72,EJ73:EJ$201,"&gt;"&amp;EJ72),"")</f>
        <v/>
      </c>
      <c r="EL72" s="70" t="str">
        <f>IF(AND(Include_study?="Yes",Sufficient_data="Yes"),COUNTIFS(EI$2:EI71,"&lt;"&amp;EI72,EJ$2:EJ71,"&gt;"&amp;EJ72)+COUNTIFS(EI$2:EI71,"&gt;"&amp;EI72,EJ$2:EJ71,"&lt;"&amp;EJ72)+COUNTIFS(EI73:EI$201,"&lt;"&amp;EI72,EJ73:EJ$201,"&gt;"&amp;EJ72)+COUNTIFS(EI73:EI$201,"&gt;"&amp;EI72,EJ73:EJ$201,"&lt;"&amp;EJ72),"")</f>
        <v/>
      </c>
      <c r="EN72" s="157"/>
      <c r="EO72" s="33"/>
      <c r="EP72" s="33"/>
      <c r="EQ72" s="33"/>
      <c r="ER72" s="33"/>
      <c r="ES72" s="157"/>
      <c r="ET72" s="6" t="e">
        <f t="shared" si="141"/>
        <v>#N/A</v>
      </c>
      <c r="EU72" s="54" t="e">
        <f t="shared" si="142"/>
        <v>#N/A</v>
      </c>
      <c r="EV72" s="33"/>
      <c r="EW72" s="33"/>
      <c r="EX72" s="33"/>
      <c r="EY72" s="33"/>
      <c r="EZ72" s="33"/>
      <c r="FA72" s="157"/>
      <c r="FB72" s="10" t="str">
        <f>IF('Publication Bias Analysis'!AS:AS&lt;&gt;"",RANK('Publication Bias Analysis'!AS:AS,'Publication Bias Analysis'!AS:AS,1)+COUNTIF('Publication Bias Analysis'!AS$2:AS71,'Publication Bias Analysis'!AS72),"")</f>
        <v/>
      </c>
      <c r="FC72" s="6" t="str">
        <f t="shared" si="167"/>
        <v/>
      </c>
      <c r="FD72" s="43" t="e">
        <f>IF(AND(Include_study?="Yes",Sufficient_data="Yes"),'Publication Bias Analysis'!AR72,NA())</f>
        <v>#N/A</v>
      </c>
      <c r="FE72" s="43" t="e">
        <f>IF(AND(Include_study?="Yes",Sufficient_data="Yes"),'Publication Bias Analysis'!AS72,NA())</f>
        <v>#N/A</v>
      </c>
      <c r="FF72" s="6" t="str">
        <f>IF(AND(Include_study?="Yes",Sufficient_data="Yes"),Calculations!FD72-AVERAGE('Publication Bias Analysis'!AR:AR),"")</f>
        <v/>
      </c>
      <c r="FG72" s="54" t="str">
        <f>IF(AND(Include_study?="Yes",Sufficient_data="Yes"),FE:FE-('Publication Bias Analysis'!AV$30+'Publication Bias Analysis'!AV$31*FD:FD),"")</f>
        <v/>
      </c>
      <c r="FM72" s="157"/>
      <c r="FN72" s="6" t="str">
        <f t="shared" si="202"/>
        <v/>
      </c>
      <c r="FO72" s="6" t="str">
        <f t="shared" si="168"/>
        <v/>
      </c>
      <c r="FP72" s="54" t="str">
        <f t="shared" si="205"/>
        <v/>
      </c>
      <c r="FQ72" s="33"/>
    </row>
    <row r="73" spans="1:173" x14ac:dyDescent="0.2">
      <c r="A73" s="163"/>
      <c r="B73" s="10" t="str">
        <f>IF(AND(Sufficient_data="Yes",Include_study?="Yes"),IF(AND(Sort_By=$E$1,Order="Ascending"),IF(Input!Study_name="",COUNTIFS(Input!Study_name,"&lt;&gt;"&amp;"",Include_study?,"Yes",Sufficient_data,"Yes")+1,IF(COUNT(E73)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3" s="10" t="str">
        <f>IF(B73&lt;&gt;"",IF(B73=0,COUNTIF(B$2:B72,0)+1,COUNTIF(B$2:B72,B73)+COUNTIF(B:B,"&lt;"&amp;B73)+1),"")</f>
        <v/>
      </c>
      <c r="D73" s="10" t="str">
        <f t="shared" si="81"/>
        <v/>
      </c>
      <c r="E73" s="6" t="str">
        <f>IF(AND(Sufficient_data="Yes",Include_study?="Yes",Input!Study_name&lt;&gt;""),Input!Study_name,"")</f>
        <v/>
      </c>
      <c r="F73" s="6" t="str">
        <f>IF(AND(Sufficient_data="Yes",Include_study?="Yes"),Input!Effect_size,"")</f>
        <v/>
      </c>
      <c r="G73" s="10" t="str">
        <f>IF(AND(Sufficient_data="Yes",Include_study?="Yes",Input!Number_of_observations&lt;&gt;""),Input!Number_of_observations,"")</f>
        <v/>
      </c>
      <c r="H73" s="6" t="str">
        <f>IF(AND(Sufficient_data="Yes",Include_study?="Yes"),Input!Standard_error,"")</f>
        <v/>
      </c>
      <c r="I73" s="6" t="str">
        <f t="shared" si="82"/>
        <v/>
      </c>
      <c r="J73" s="6" t="str">
        <f t="shared" si="83"/>
        <v/>
      </c>
      <c r="K73" s="6" t="str">
        <f t="shared" si="169"/>
        <v/>
      </c>
      <c r="L73" s="6" t="str">
        <f t="shared" si="170"/>
        <v/>
      </c>
      <c r="M73" s="120" t="str">
        <f t="shared" si="171"/>
        <v/>
      </c>
      <c r="N73" s="54" t="str">
        <f t="shared" si="172"/>
        <v/>
      </c>
      <c r="O73" s="33"/>
      <c r="P73" s="75" t="e">
        <f t="shared" si="88"/>
        <v>#N/A</v>
      </c>
      <c r="Q73" s="6" t="e">
        <f>IF(AND(Sufficient_data="Yes",Include_study?="Yes",Input!Number_of_observations&lt;&gt;""),Effect_size-CI_Lower_limit,NA())</f>
        <v>#N/A</v>
      </c>
      <c r="R73" s="54" t="e">
        <f>IF(AND(Sufficient_data="Yes",Include_study?="Yes",Input!Number_of_observations&lt;&gt;""),CI_Upper_limit-Effect_size,NA())</f>
        <v>#N/A</v>
      </c>
      <c r="S73" s="33"/>
      <c r="T73" s="33"/>
      <c r="U73" s="33"/>
      <c r="V73" s="33"/>
      <c r="W73" s="163"/>
      <c r="X73" s="16" t="str">
        <f t="shared" si="144"/>
        <v/>
      </c>
      <c r="Y73" s="6" t="str">
        <f t="shared" si="173"/>
        <v/>
      </c>
      <c r="Z73" s="6" t="str">
        <f t="shared" si="91"/>
        <v/>
      </c>
      <c r="AA73" s="6" t="str">
        <f>IF(AND(Sufficient_data="Yes",Include_study?="Yes",Subgroup&lt;&gt;""),Input!Effect_size,"")</f>
        <v/>
      </c>
      <c r="AB73" s="6" t="str">
        <f t="shared" si="174"/>
        <v/>
      </c>
      <c r="AC73" s="6" t="str">
        <f t="shared" si="175"/>
        <v/>
      </c>
      <c r="AD73" s="6" t="str">
        <f t="shared" si="176"/>
        <v/>
      </c>
      <c r="AE73" s="6" t="str">
        <f t="shared" si="177"/>
        <v/>
      </c>
      <c r="AF73" s="6" t="str">
        <f t="shared" si="178"/>
        <v/>
      </c>
      <c r="AG73" s="125" t="str">
        <f t="shared" si="179"/>
        <v/>
      </c>
      <c r="AH73" s="128" t="str">
        <f t="shared" si="180"/>
        <v/>
      </c>
      <c r="AI73" s="33"/>
      <c r="AJ73" s="75" t="e">
        <f t="shared" si="145"/>
        <v>#N/A</v>
      </c>
      <c r="AK73" s="37" t="e">
        <f t="shared" si="181"/>
        <v>#N/A</v>
      </c>
      <c r="AL73" s="54" t="e">
        <f t="shared" si="182"/>
        <v>#N/A</v>
      </c>
      <c r="AM73" s="33"/>
      <c r="AN73" s="77" t="str">
        <f t="shared" si="146"/>
        <v/>
      </c>
      <c r="AO73" s="6" t="str">
        <f>IF(AND(Sufficient_data="Yes",Include_study?="Yes",Subgroup&lt;&gt;""),IF(COUNTIFS(Input!G$2:G72,"="&amp;"Yes",Input!C$2:C72,"="&amp;"Yes",Input!H$2:H72,"="&amp;Subgroup)&gt;0,"",Subgroup),"")</f>
        <v/>
      </c>
      <c r="AP73" s="16" t="str">
        <f t="shared" si="147"/>
        <v/>
      </c>
      <c r="AQ73" s="10" t="str">
        <f t="shared" si="148"/>
        <v/>
      </c>
      <c r="AR73" s="6" t="str">
        <f t="shared" si="149"/>
        <v/>
      </c>
      <c r="AS73" s="24" t="str">
        <f t="shared" si="150"/>
        <v/>
      </c>
      <c r="AT73" s="12" t="str">
        <f t="shared" si="151"/>
        <v/>
      </c>
      <c r="AU73" s="6" t="str">
        <f t="shared" si="152"/>
        <v/>
      </c>
      <c r="AV73" s="43" t="str">
        <f t="shared" si="183"/>
        <v/>
      </c>
      <c r="AW73" s="6" t="str">
        <f t="shared" si="153"/>
        <v/>
      </c>
      <c r="AX73" s="6" t="str">
        <f t="shared" si="154"/>
        <v/>
      </c>
      <c r="AY73" s="43" t="str">
        <f t="shared" si="184"/>
        <v/>
      </c>
      <c r="AZ73" s="16" t="str">
        <f t="shared" si="155"/>
        <v/>
      </c>
      <c r="BA73" s="131" t="str">
        <f t="shared" si="185"/>
        <v/>
      </c>
      <c r="BB73" s="131" t="str">
        <f t="shared" si="186"/>
        <v/>
      </c>
      <c r="BC73" s="6" t="str">
        <f t="shared" si="156"/>
        <v/>
      </c>
      <c r="BD73" s="6" t="str">
        <f t="shared" si="157"/>
        <v/>
      </c>
      <c r="BE73" s="131" t="str">
        <f t="shared" si="187"/>
        <v/>
      </c>
      <c r="BF73" s="131" t="str">
        <f t="shared" si="188"/>
        <v/>
      </c>
      <c r="BG73" s="6" t="str">
        <f t="shared" si="158"/>
        <v/>
      </c>
      <c r="BH73" s="6" t="str">
        <f t="shared" si="159"/>
        <v/>
      </c>
      <c r="BI73" s="6" t="str">
        <f t="shared" si="160"/>
        <v/>
      </c>
      <c r="BJ73" s="6" t="e">
        <f t="shared" si="161"/>
        <v>#N/A</v>
      </c>
      <c r="BK73" s="12" t="str">
        <f t="shared" si="203"/>
        <v/>
      </c>
      <c r="BL73" s="6" t="str">
        <f t="shared" si="162"/>
        <v/>
      </c>
      <c r="BM73" s="6" t="str">
        <f t="shared" si="189"/>
        <v/>
      </c>
      <c r="BN73" s="37" t="str">
        <f t="shared" si="163"/>
        <v/>
      </c>
      <c r="BO73" s="54" t="str">
        <f t="shared" si="204"/>
        <v/>
      </c>
      <c r="BP73" s="33"/>
      <c r="BQ73" s="33"/>
      <c r="BR73" s="33"/>
      <c r="BS73" s="33"/>
      <c r="BT73" s="164"/>
      <c r="BU73" s="6" t="e">
        <f t="shared" si="190"/>
        <v>#N/A</v>
      </c>
      <c r="BV73" s="6" t="e">
        <f t="shared" si="191"/>
        <v>#N/A</v>
      </c>
      <c r="BW73" s="6" t="str">
        <f t="shared" si="192"/>
        <v/>
      </c>
      <c r="BX73" s="6" t="str">
        <f>IF(AND(Sufficient_data="Yes",Include_study?="Yes",Moderator&lt;&gt;""),'Moderator Analysis'!F:F-CG$3,"")</f>
        <v/>
      </c>
      <c r="BY73" s="54" t="str">
        <f>IF(AND(Sufficient_data="Yes",Include_study?="Yes",Moderator&lt;&gt;""),Weightf*(Effect_size-CG$5-CG$4*'Moderator Analysis'!F:F)^2,"")</f>
        <v/>
      </c>
      <c r="BZ73" s="33"/>
      <c r="CA73" s="75" t="str">
        <f>IF(AND(Sufficient_data="Yes",Include_study?="Yes",Moderator&lt;&gt;""),1/('Publication Bias Analysis'!F73^2+CG$7),"")</f>
        <v/>
      </c>
      <c r="CB73" s="6" t="str">
        <f>IF(AND(Sufficient_data="Yes",Include_study?="Yes",CA73&lt;&gt;""),Effect_size-'Moderator Analysis'!J$37,"")</f>
        <v/>
      </c>
      <c r="CC73" s="6" t="str">
        <f t="shared" si="193"/>
        <v/>
      </c>
      <c r="CD73" s="54" t="str">
        <f>IF(AND(Sufficient_data="Yes",Include_study?="Yes",CA73&lt;&gt;""),CA:CA*(Effect_size-'Moderator Analysis'!J$29-'Moderator Analysis'!J$30*Moderator)^2,"")</f>
        <v/>
      </c>
      <c r="CI73" s="164"/>
      <c r="CJ73" s="166"/>
      <c r="CK73" s="6" t="str">
        <f t="shared" si="128"/>
        <v/>
      </c>
      <c r="CL73" s="37" t="str">
        <f t="shared" si="194"/>
        <v/>
      </c>
      <c r="CM73" s="37" t="str">
        <f>IF(AND(Include_study?="Yes",Sufficient_data="Yes"),1/(Standard_error^2+IF(Additional_model="Fixed effect",0,'Publication Bias Analysis'!L$32)),"")</f>
        <v/>
      </c>
      <c r="CN73" s="37" t="str">
        <f>IF(AND(Include_study?="Yes",Sufficient_data="Yes"),'Publication Bias Analysis'!E:E-'Publication Bias Analysis'!I$29,"")</f>
        <v/>
      </c>
      <c r="CO73" s="37" t="str">
        <f t="shared" si="195"/>
        <v/>
      </c>
      <c r="CP73" s="37" t="str">
        <f t="shared" si="196"/>
        <v/>
      </c>
      <c r="CQ73" s="104" t="str">
        <f t="shared" si="197"/>
        <v/>
      </c>
      <c r="CR73" s="104" t="str">
        <f>IF(AND(Include_study?="Yes",Sufficient_data="Yes"),CQ:CQ+IF(DC:DC&lt;0,-1,1)*COUNTIF(CQ$2:CQ72,CQ:CQ),"")</f>
        <v/>
      </c>
      <c r="CS73" s="104" t="str">
        <f>IF(AND(Include_study?="Yes",Sufficient_data="Yes"),RANK(DG:DG,DG:DG,1)*IF(DF:DF&lt;0,-1,1)+IF(DF:DF&lt;0,-1,1)*COUNTIF(CQ$2:CQ72,CQ:CQ),"")</f>
        <v/>
      </c>
      <c r="CT73" s="104" t="str">
        <f>IF(AND(Include_study?="Yes",Sufficient_data="Yes"),RANK(DJ:DJ,DJ:DJ,1)*IF(DI:DI&lt;0,-1,1)+IF(DI:DI&lt;0,-1,1)*COUNTIF(CQ$2:CQ72,CQ:CQ),"")</f>
        <v/>
      </c>
      <c r="CU73" s="6" t="e">
        <f>IF(AND(Include_study?="Yes",Sufficient_data="Yes"),'Publication Bias Analysis'!E:E,NA())</f>
        <v>#N/A</v>
      </c>
      <c r="CV73" s="54" t="e">
        <f>IF(AND(Include_study?="Yes",Sufficient_data="Yes"),'Publication Bias Analysis'!F:F,NA())</f>
        <v>#N/A</v>
      </c>
      <c r="CW73" s="33"/>
      <c r="CX73" s="33"/>
      <c r="CY73" s="33"/>
      <c r="CZ73" s="33"/>
      <c r="DA73" s="33"/>
      <c r="DB73" s="157"/>
      <c r="DC7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3" s="6" t="str">
        <f t="shared" si="164"/>
        <v/>
      </c>
      <c r="DE73" s="54" t="str">
        <f>IF(AND(Include_study?="Yes",Sufficient_data="Yes"),1/('Publication Bias Analysis'!F:F^2+IF(Additional_model="Fixed effect",0,$DN$6)),"")</f>
        <v/>
      </c>
      <c r="DF73" s="6" t="str">
        <f>IF(AND(Include_study?="Yes",Sufficient_data="Yes"),IF('Publication Bias Analysis'!L$38="Left",'Publication Bias Analysis'!E:E-DN$3,DN$3-'Publication Bias Analysis'!E:E),"")</f>
        <v/>
      </c>
      <c r="DG73" s="6" t="str">
        <f t="shared" si="165"/>
        <v/>
      </c>
      <c r="DH73" s="54" t="str">
        <f>IF(AND(DF73&lt;&gt;"",CR73&lt;=MAX(CR:CR)-DN$7),1/('Publication Bias Analysis'!F:F^2+IF(Additional_model="Fixed effect",0,$DN$13)),"")</f>
        <v/>
      </c>
      <c r="DI73" s="6" t="str">
        <f>IF(AND(Include_study?="Yes",Sufficient_data="Yes"),IF('Publication Bias Analysis'!L$38="Left",'Publication Bias Analysis'!E:E-DN$10,DN$10-'Publication Bias Analysis'!E:E),"")</f>
        <v/>
      </c>
      <c r="DJ73" s="6" t="str">
        <f t="shared" si="166"/>
        <v/>
      </c>
      <c r="DK73" s="54" t="str">
        <f t="shared" si="198"/>
        <v/>
      </c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W73" s="33"/>
      <c r="DX73" s="33"/>
      <c r="DY73" s="33"/>
      <c r="DZ73" s="33"/>
      <c r="EA73" s="33"/>
      <c r="EB73" s="157"/>
      <c r="EC73" s="6" t="str">
        <f>IF(AND(Include_study?="Yes",Sufficient_data="Yes"),Calculations!CO:CO-AVERAGE(Calculations!CO:CO),"")</f>
        <v/>
      </c>
      <c r="ED73" s="54" t="str">
        <f>IF(AND(Include_study?="Yes",Sufficient_data="Yes"),Calculations!CP73-('Publication Bias Analysis'!P$3+Calculations!CO73*'Publication Bias Analysis'!P$4),"")</f>
        <v/>
      </c>
      <c r="EE73" s="33"/>
      <c r="EF73" s="157"/>
      <c r="EG73" s="6" t="str">
        <f t="shared" si="199"/>
        <v/>
      </c>
      <c r="EH73" s="6" t="str">
        <f t="shared" si="138"/>
        <v/>
      </c>
      <c r="EI73" s="10" t="str">
        <f t="shared" si="200"/>
        <v/>
      </c>
      <c r="EJ73" s="10" t="str">
        <f t="shared" si="201"/>
        <v/>
      </c>
      <c r="EK73" s="10" t="str">
        <f>IF(AND(Include_study?="Yes",Sufficient_data="Yes"),COUNTIFS(EI$2:EI72,"&lt;"&amp;EI73,EJ$2:EJ72,"&lt;"&amp;EJ73)+COUNTIFS(EI$2:EI72,"&gt;"&amp;EI73,EJ$2:EJ72,"&gt;"&amp;EJ73)+COUNTIFS(EI74:EI$201,"&lt;"&amp;EI73,EJ74:EJ$201,"&lt;"&amp;EJ73)+COUNTIFS(EI74:EI$201,"&gt;"&amp;EI73,EJ74:EJ$201,"&gt;"&amp;EJ73),"")</f>
        <v/>
      </c>
      <c r="EL73" s="70" t="str">
        <f>IF(AND(Include_study?="Yes",Sufficient_data="Yes"),COUNTIFS(EI$2:EI72,"&lt;"&amp;EI73,EJ$2:EJ72,"&gt;"&amp;EJ73)+COUNTIFS(EI$2:EI72,"&gt;"&amp;EI73,EJ$2:EJ72,"&lt;"&amp;EJ73)+COUNTIFS(EI74:EI$201,"&lt;"&amp;EI73,EJ74:EJ$201,"&gt;"&amp;EJ73)+COUNTIFS(EI74:EI$201,"&gt;"&amp;EI73,EJ74:EJ$201,"&lt;"&amp;EJ73),"")</f>
        <v/>
      </c>
      <c r="EN73" s="157"/>
      <c r="EO73" s="33"/>
      <c r="EP73" s="33"/>
      <c r="EQ73" s="33"/>
      <c r="ER73" s="33"/>
      <c r="ES73" s="157"/>
      <c r="ET73" s="6" t="e">
        <f t="shared" si="141"/>
        <v>#N/A</v>
      </c>
      <c r="EU73" s="54" t="e">
        <f t="shared" si="142"/>
        <v>#N/A</v>
      </c>
      <c r="EV73" s="33"/>
      <c r="EW73" s="33"/>
      <c r="EX73" s="33"/>
      <c r="EY73" s="33"/>
      <c r="EZ73" s="33"/>
      <c r="FA73" s="157"/>
      <c r="FB73" s="10" t="str">
        <f>IF('Publication Bias Analysis'!AS:AS&lt;&gt;"",RANK('Publication Bias Analysis'!AS:AS,'Publication Bias Analysis'!AS:AS,1)+COUNTIF('Publication Bias Analysis'!AS$2:AS72,'Publication Bias Analysis'!AS73),"")</f>
        <v/>
      </c>
      <c r="FC73" s="6" t="str">
        <f t="shared" si="167"/>
        <v/>
      </c>
      <c r="FD73" s="43" t="e">
        <f>IF(AND(Include_study?="Yes",Sufficient_data="Yes"),'Publication Bias Analysis'!AR73,NA())</f>
        <v>#N/A</v>
      </c>
      <c r="FE73" s="43" t="e">
        <f>IF(AND(Include_study?="Yes",Sufficient_data="Yes"),'Publication Bias Analysis'!AS73,NA())</f>
        <v>#N/A</v>
      </c>
      <c r="FF73" s="6" t="str">
        <f>IF(AND(Include_study?="Yes",Sufficient_data="Yes"),Calculations!FD73-AVERAGE('Publication Bias Analysis'!AR:AR),"")</f>
        <v/>
      </c>
      <c r="FG73" s="54" t="str">
        <f>IF(AND(Include_study?="Yes",Sufficient_data="Yes"),FE:FE-('Publication Bias Analysis'!AV$30+'Publication Bias Analysis'!AV$31*FD:FD),"")</f>
        <v/>
      </c>
      <c r="FM73" s="157"/>
      <c r="FN73" s="6" t="str">
        <f t="shared" si="202"/>
        <v/>
      </c>
      <c r="FO73" s="6" t="str">
        <f t="shared" si="168"/>
        <v/>
      </c>
      <c r="FP73" s="54" t="str">
        <f t="shared" si="205"/>
        <v/>
      </c>
      <c r="FQ73" s="33"/>
    </row>
    <row r="74" spans="1:173" x14ac:dyDescent="0.2">
      <c r="A74" s="163"/>
      <c r="B74" s="10" t="str">
        <f>IF(AND(Sufficient_data="Yes",Include_study?="Yes"),IF(AND(Sort_By=$E$1,Order="Ascending"),IF(Input!Study_name="",COUNTIFS(Input!Study_name,"&lt;&gt;"&amp;"",Include_study?,"Yes",Sufficient_data,"Yes")+1,IF(COUNT(E74)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4" s="10" t="str">
        <f>IF(B74&lt;&gt;"",IF(B74=0,COUNTIF(B$2:B73,0)+1,COUNTIF(B$2:B73,B74)+COUNTIF(B:B,"&lt;"&amp;B74)+1),"")</f>
        <v/>
      </c>
      <c r="D74" s="10" t="str">
        <f t="shared" si="81"/>
        <v/>
      </c>
      <c r="E74" s="6" t="str">
        <f>IF(AND(Sufficient_data="Yes",Include_study?="Yes",Input!Study_name&lt;&gt;""),Input!Study_name,"")</f>
        <v/>
      </c>
      <c r="F74" s="6" t="str">
        <f>IF(AND(Sufficient_data="Yes",Include_study?="Yes"),Input!Effect_size,"")</f>
        <v/>
      </c>
      <c r="G74" s="10" t="str">
        <f>IF(AND(Sufficient_data="Yes",Include_study?="Yes",Input!Number_of_observations&lt;&gt;""),Input!Number_of_observations,"")</f>
        <v/>
      </c>
      <c r="H74" s="6" t="str">
        <f>IF(AND(Sufficient_data="Yes",Include_study?="Yes"),Input!Standard_error,"")</f>
        <v/>
      </c>
      <c r="I74" s="6" t="str">
        <f t="shared" si="82"/>
        <v/>
      </c>
      <c r="J74" s="6" t="str">
        <f t="shared" si="83"/>
        <v/>
      </c>
      <c r="K74" s="6" t="str">
        <f t="shared" si="169"/>
        <v/>
      </c>
      <c r="L74" s="6" t="str">
        <f t="shared" si="170"/>
        <v/>
      </c>
      <c r="M74" s="120" t="str">
        <f t="shared" si="171"/>
        <v/>
      </c>
      <c r="N74" s="54" t="str">
        <f t="shared" si="172"/>
        <v/>
      </c>
      <c r="O74" s="33"/>
      <c r="P74" s="75" t="e">
        <f t="shared" si="88"/>
        <v>#N/A</v>
      </c>
      <c r="Q74" s="6" t="e">
        <f>IF(AND(Sufficient_data="Yes",Include_study?="Yes",Input!Number_of_observations&lt;&gt;""),Effect_size-CI_Lower_limit,NA())</f>
        <v>#N/A</v>
      </c>
      <c r="R74" s="54" t="e">
        <f>IF(AND(Sufficient_data="Yes",Include_study?="Yes",Input!Number_of_observations&lt;&gt;""),CI_Upper_limit-Effect_size,NA())</f>
        <v>#N/A</v>
      </c>
      <c r="S74" s="33"/>
      <c r="T74" s="33"/>
      <c r="U74" s="33"/>
      <c r="V74" s="33"/>
      <c r="W74" s="163"/>
      <c r="X74" s="16" t="str">
        <f t="shared" si="144"/>
        <v/>
      </c>
      <c r="Y74" s="6" t="str">
        <f t="shared" si="173"/>
        <v/>
      </c>
      <c r="Z74" s="6" t="str">
        <f t="shared" si="91"/>
        <v/>
      </c>
      <c r="AA74" s="6" t="str">
        <f>IF(AND(Sufficient_data="Yes",Include_study?="Yes",Subgroup&lt;&gt;""),Input!Effect_size,"")</f>
        <v/>
      </c>
      <c r="AB74" s="6" t="str">
        <f t="shared" si="174"/>
        <v/>
      </c>
      <c r="AC74" s="6" t="str">
        <f t="shared" si="175"/>
        <v/>
      </c>
      <c r="AD74" s="6" t="str">
        <f t="shared" si="176"/>
        <v/>
      </c>
      <c r="AE74" s="6" t="str">
        <f t="shared" si="177"/>
        <v/>
      </c>
      <c r="AF74" s="6" t="str">
        <f t="shared" si="178"/>
        <v/>
      </c>
      <c r="AG74" s="125" t="str">
        <f t="shared" si="179"/>
        <v/>
      </c>
      <c r="AH74" s="128" t="str">
        <f t="shared" si="180"/>
        <v/>
      </c>
      <c r="AI74" s="33"/>
      <c r="AJ74" s="75" t="e">
        <f t="shared" si="145"/>
        <v>#N/A</v>
      </c>
      <c r="AK74" s="37" t="e">
        <f t="shared" si="181"/>
        <v>#N/A</v>
      </c>
      <c r="AL74" s="54" t="e">
        <f t="shared" si="182"/>
        <v>#N/A</v>
      </c>
      <c r="AM74" s="33"/>
      <c r="AN74" s="77" t="str">
        <f t="shared" si="146"/>
        <v/>
      </c>
      <c r="AO74" s="6" t="str">
        <f>IF(AND(Sufficient_data="Yes",Include_study?="Yes",Subgroup&lt;&gt;""),IF(COUNTIFS(Input!G$2:G73,"="&amp;"Yes",Input!C$2:C73,"="&amp;"Yes",Input!H$2:H73,"="&amp;Subgroup)&gt;0,"",Subgroup),"")</f>
        <v/>
      </c>
      <c r="AP74" s="16" t="str">
        <f t="shared" si="147"/>
        <v/>
      </c>
      <c r="AQ74" s="10" t="str">
        <f t="shared" si="148"/>
        <v/>
      </c>
      <c r="AR74" s="6" t="str">
        <f t="shared" si="149"/>
        <v/>
      </c>
      <c r="AS74" s="24" t="str">
        <f t="shared" si="150"/>
        <v/>
      </c>
      <c r="AT74" s="12" t="str">
        <f t="shared" si="151"/>
        <v/>
      </c>
      <c r="AU74" s="6" t="str">
        <f t="shared" si="152"/>
        <v/>
      </c>
      <c r="AV74" s="43" t="str">
        <f t="shared" si="183"/>
        <v/>
      </c>
      <c r="AW74" s="6" t="str">
        <f t="shared" si="153"/>
        <v/>
      </c>
      <c r="AX74" s="6" t="str">
        <f t="shared" si="154"/>
        <v/>
      </c>
      <c r="AY74" s="43" t="str">
        <f t="shared" si="184"/>
        <v/>
      </c>
      <c r="AZ74" s="16" t="str">
        <f t="shared" si="155"/>
        <v/>
      </c>
      <c r="BA74" s="131" t="str">
        <f t="shared" si="185"/>
        <v/>
      </c>
      <c r="BB74" s="131" t="str">
        <f t="shared" si="186"/>
        <v/>
      </c>
      <c r="BC74" s="6" t="str">
        <f t="shared" si="156"/>
        <v/>
      </c>
      <c r="BD74" s="6" t="str">
        <f t="shared" si="157"/>
        <v/>
      </c>
      <c r="BE74" s="131" t="str">
        <f t="shared" si="187"/>
        <v/>
      </c>
      <c r="BF74" s="131" t="str">
        <f t="shared" si="188"/>
        <v/>
      </c>
      <c r="BG74" s="6" t="str">
        <f t="shared" si="158"/>
        <v/>
      </c>
      <c r="BH74" s="6" t="str">
        <f t="shared" si="159"/>
        <v/>
      </c>
      <c r="BI74" s="6" t="str">
        <f t="shared" si="160"/>
        <v/>
      </c>
      <c r="BJ74" s="6" t="e">
        <f t="shared" si="161"/>
        <v>#N/A</v>
      </c>
      <c r="BK74" s="12" t="str">
        <f t="shared" si="203"/>
        <v/>
      </c>
      <c r="BL74" s="6" t="str">
        <f t="shared" si="162"/>
        <v/>
      </c>
      <c r="BM74" s="6" t="str">
        <f t="shared" si="189"/>
        <v/>
      </c>
      <c r="BN74" s="37" t="str">
        <f t="shared" si="163"/>
        <v/>
      </c>
      <c r="BO74" s="54" t="str">
        <f t="shared" si="204"/>
        <v/>
      </c>
      <c r="BP74" s="33"/>
      <c r="BQ74" s="33"/>
      <c r="BR74" s="33"/>
      <c r="BS74" s="33"/>
      <c r="BT74" s="164"/>
      <c r="BU74" s="6" t="e">
        <f t="shared" si="190"/>
        <v>#N/A</v>
      </c>
      <c r="BV74" s="6" t="e">
        <f t="shared" si="191"/>
        <v>#N/A</v>
      </c>
      <c r="BW74" s="6" t="str">
        <f t="shared" si="192"/>
        <v/>
      </c>
      <c r="BX74" s="6" t="str">
        <f>IF(AND(Sufficient_data="Yes",Include_study?="Yes",Moderator&lt;&gt;""),'Moderator Analysis'!F:F-CG$3,"")</f>
        <v/>
      </c>
      <c r="BY74" s="54" t="str">
        <f>IF(AND(Sufficient_data="Yes",Include_study?="Yes",Moderator&lt;&gt;""),Weightf*(Effect_size-CG$5-CG$4*'Moderator Analysis'!F:F)^2,"")</f>
        <v/>
      </c>
      <c r="BZ74" s="33"/>
      <c r="CA74" s="75" t="str">
        <f>IF(AND(Sufficient_data="Yes",Include_study?="Yes",Moderator&lt;&gt;""),1/('Publication Bias Analysis'!F74^2+CG$7),"")</f>
        <v/>
      </c>
      <c r="CB74" s="6" t="str">
        <f>IF(AND(Sufficient_data="Yes",Include_study?="Yes",CA74&lt;&gt;""),Effect_size-'Moderator Analysis'!J$37,"")</f>
        <v/>
      </c>
      <c r="CC74" s="6" t="str">
        <f t="shared" si="193"/>
        <v/>
      </c>
      <c r="CD74" s="54" t="str">
        <f>IF(AND(Sufficient_data="Yes",Include_study?="Yes",CA74&lt;&gt;""),CA:CA*(Effect_size-'Moderator Analysis'!J$29-'Moderator Analysis'!J$30*Moderator)^2,"")</f>
        <v/>
      </c>
      <c r="CI74" s="164"/>
      <c r="CJ74" s="166"/>
      <c r="CK74" s="6" t="str">
        <f t="shared" si="128"/>
        <v/>
      </c>
      <c r="CL74" s="37" t="str">
        <f t="shared" si="194"/>
        <v/>
      </c>
      <c r="CM74" s="37" t="str">
        <f>IF(AND(Include_study?="Yes",Sufficient_data="Yes"),1/(Standard_error^2+IF(Additional_model="Fixed effect",0,'Publication Bias Analysis'!L$32)),"")</f>
        <v/>
      </c>
      <c r="CN74" s="37" t="str">
        <f>IF(AND(Include_study?="Yes",Sufficient_data="Yes"),'Publication Bias Analysis'!E:E-'Publication Bias Analysis'!I$29,"")</f>
        <v/>
      </c>
      <c r="CO74" s="37" t="str">
        <f t="shared" si="195"/>
        <v/>
      </c>
      <c r="CP74" s="37" t="str">
        <f t="shared" si="196"/>
        <v/>
      </c>
      <c r="CQ74" s="104" t="str">
        <f t="shared" si="197"/>
        <v/>
      </c>
      <c r="CR74" s="104" t="str">
        <f>IF(AND(Include_study?="Yes",Sufficient_data="Yes"),CQ:CQ+IF(DC:DC&lt;0,-1,1)*COUNTIF(CQ$2:CQ73,CQ:CQ),"")</f>
        <v/>
      </c>
      <c r="CS74" s="104" t="str">
        <f>IF(AND(Include_study?="Yes",Sufficient_data="Yes"),RANK(DG:DG,DG:DG,1)*IF(DF:DF&lt;0,-1,1)+IF(DF:DF&lt;0,-1,1)*COUNTIF(CQ$2:CQ73,CQ:CQ),"")</f>
        <v/>
      </c>
      <c r="CT74" s="104" t="str">
        <f>IF(AND(Include_study?="Yes",Sufficient_data="Yes"),RANK(DJ:DJ,DJ:DJ,1)*IF(DI:DI&lt;0,-1,1)+IF(DI:DI&lt;0,-1,1)*COUNTIF(CQ$2:CQ73,CQ:CQ),"")</f>
        <v/>
      </c>
      <c r="CU74" s="6" t="e">
        <f>IF(AND(Include_study?="Yes",Sufficient_data="Yes"),'Publication Bias Analysis'!E:E,NA())</f>
        <v>#N/A</v>
      </c>
      <c r="CV74" s="54" t="e">
        <f>IF(AND(Include_study?="Yes",Sufficient_data="Yes"),'Publication Bias Analysis'!F:F,NA())</f>
        <v>#N/A</v>
      </c>
      <c r="CW74" s="33"/>
      <c r="CX74" s="33"/>
      <c r="CY74" s="33"/>
      <c r="CZ74" s="33"/>
      <c r="DA74" s="33"/>
      <c r="DB74" s="157"/>
      <c r="DC7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4" s="6" t="str">
        <f t="shared" si="164"/>
        <v/>
      </c>
      <c r="DE74" s="54" t="str">
        <f>IF(AND(Include_study?="Yes",Sufficient_data="Yes"),1/('Publication Bias Analysis'!F:F^2+IF(Additional_model="Fixed effect",0,$DN$6)),"")</f>
        <v/>
      </c>
      <c r="DF74" s="6" t="str">
        <f>IF(AND(Include_study?="Yes",Sufficient_data="Yes"),IF('Publication Bias Analysis'!L$38="Left",'Publication Bias Analysis'!E:E-DN$3,DN$3-'Publication Bias Analysis'!E:E),"")</f>
        <v/>
      </c>
      <c r="DG74" s="6" t="str">
        <f t="shared" si="165"/>
        <v/>
      </c>
      <c r="DH74" s="54" t="str">
        <f>IF(AND(DF74&lt;&gt;"",CR74&lt;=MAX(CR:CR)-DN$7),1/('Publication Bias Analysis'!F:F^2+IF(Additional_model="Fixed effect",0,$DN$13)),"")</f>
        <v/>
      </c>
      <c r="DI74" s="6" t="str">
        <f>IF(AND(Include_study?="Yes",Sufficient_data="Yes"),IF('Publication Bias Analysis'!L$38="Left",'Publication Bias Analysis'!E:E-DN$10,DN$10-'Publication Bias Analysis'!E:E),"")</f>
        <v/>
      </c>
      <c r="DJ74" s="6" t="str">
        <f t="shared" si="166"/>
        <v/>
      </c>
      <c r="DK74" s="54" t="str">
        <f t="shared" si="198"/>
        <v/>
      </c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W74" s="33"/>
      <c r="DX74" s="33"/>
      <c r="DY74" s="33"/>
      <c r="DZ74" s="33"/>
      <c r="EA74" s="33"/>
      <c r="EB74" s="157"/>
      <c r="EC74" s="6" t="str">
        <f>IF(AND(Include_study?="Yes",Sufficient_data="Yes"),Calculations!CO:CO-AVERAGE(Calculations!CO:CO),"")</f>
        <v/>
      </c>
      <c r="ED74" s="54" t="str">
        <f>IF(AND(Include_study?="Yes",Sufficient_data="Yes"),Calculations!CP74-('Publication Bias Analysis'!P$3+Calculations!CO74*'Publication Bias Analysis'!P$4),"")</f>
        <v/>
      </c>
      <c r="EE74" s="33"/>
      <c r="EF74" s="157"/>
      <c r="EG74" s="6" t="str">
        <f t="shared" si="199"/>
        <v/>
      </c>
      <c r="EH74" s="6" t="str">
        <f t="shared" si="138"/>
        <v/>
      </c>
      <c r="EI74" s="10" t="str">
        <f t="shared" si="200"/>
        <v/>
      </c>
      <c r="EJ74" s="10" t="str">
        <f t="shared" si="201"/>
        <v/>
      </c>
      <c r="EK74" s="10" t="str">
        <f>IF(AND(Include_study?="Yes",Sufficient_data="Yes"),COUNTIFS(EI$2:EI73,"&lt;"&amp;EI74,EJ$2:EJ73,"&lt;"&amp;EJ74)+COUNTIFS(EI$2:EI73,"&gt;"&amp;EI74,EJ$2:EJ73,"&gt;"&amp;EJ74)+COUNTIFS(EI75:EI$201,"&lt;"&amp;EI74,EJ75:EJ$201,"&lt;"&amp;EJ74)+COUNTIFS(EI75:EI$201,"&gt;"&amp;EI74,EJ75:EJ$201,"&gt;"&amp;EJ74),"")</f>
        <v/>
      </c>
      <c r="EL74" s="70" t="str">
        <f>IF(AND(Include_study?="Yes",Sufficient_data="Yes"),COUNTIFS(EI$2:EI73,"&lt;"&amp;EI74,EJ$2:EJ73,"&gt;"&amp;EJ74)+COUNTIFS(EI$2:EI73,"&gt;"&amp;EI74,EJ$2:EJ73,"&lt;"&amp;EJ74)+COUNTIFS(EI75:EI$201,"&lt;"&amp;EI74,EJ75:EJ$201,"&gt;"&amp;EJ74)+COUNTIFS(EI75:EI$201,"&gt;"&amp;EI74,EJ75:EJ$201,"&lt;"&amp;EJ74),"")</f>
        <v/>
      </c>
      <c r="EN74" s="157"/>
      <c r="EO74" s="33"/>
      <c r="EP74" s="33"/>
      <c r="EQ74" s="33"/>
      <c r="ER74" s="33"/>
      <c r="ES74" s="157"/>
      <c r="ET74" s="6" t="e">
        <f t="shared" si="141"/>
        <v>#N/A</v>
      </c>
      <c r="EU74" s="54" t="e">
        <f t="shared" si="142"/>
        <v>#N/A</v>
      </c>
      <c r="EV74" s="33"/>
      <c r="EW74" s="33"/>
      <c r="EX74" s="33"/>
      <c r="EY74" s="33"/>
      <c r="EZ74" s="33"/>
      <c r="FA74" s="157"/>
      <c r="FB74" s="10" t="str">
        <f>IF('Publication Bias Analysis'!AS:AS&lt;&gt;"",RANK('Publication Bias Analysis'!AS:AS,'Publication Bias Analysis'!AS:AS,1)+COUNTIF('Publication Bias Analysis'!AS$2:AS73,'Publication Bias Analysis'!AS74),"")</f>
        <v/>
      </c>
      <c r="FC74" s="6" t="str">
        <f t="shared" si="167"/>
        <v/>
      </c>
      <c r="FD74" s="43" t="e">
        <f>IF(AND(Include_study?="Yes",Sufficient_data="Yes"),'Publication Bias Analysis'!AR74,NA())</f>
        <v>#N/A</v>
      </c>
      <c r="FE74" s="43" t="e">
        <f>IF(AND(Include_study?="Yes",Sufficient_data="Yes"),'Publication Bias Analysis'!AS74,NA())</f>
        <v>#N/A</v>
      </c>
      <c r="FF74" s="6" t="str">
        <f>IF(AND(Include_study?="Yes",Sufficient_data="Yes"),Calculations!FD74-AVERAGE('Publication Bias Analysis'!AR:AR),"")</f>
        <v/>
      </c>
      <c r="FG74" s="54" t="str">
        <f>IF(AND(Include_study?="Yes",Sufficient_data="Yes"),FE:FE-('Publication Bias Analysis'!AV$30+'Publication Bias Analysis'!AV$31*FD:FD),"")</f>
        <v/>
      </c>
      <c r="FM74" s="157"/>
      <c r="FN74" s="6" t="str">
        <f t="shared" si="202"/>
        <v/>
      </c>
      <c r="FO74" s="6" t="str">
        <f t="shared" si="168"/>
        <v/>
      </c>
      <c r="FP74" s="54" t="str">
        <f t="shared" si="205"/>
        <v/>
      </c>
      <c r="FQ74" s="33"/>
    </row>
    <row r="75" spans="1:173" x14ac:dyDescent="0.2">
      <c r="A75" s="163"/>
      <c r="B75" s="10" t="str">
        <f>IF(AND(Sufficient_data="Yes",Include_study?="Yes"),IF(AND(Sort_By=$E$1,Order="Ascending"),IF(Input!Study_name="",COUNTIFS(Input!Study_name,"&lt;&gt;"&amp;"",Include_study?,"Yes",Sufficient_data,"Yes")+1,IF(COUNT(E75)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5" s="10" t="str">
        <f>IF(B75&lt;&gt;"",IF(B75=0,COUNTIF(B$2:B74,0)+1,COUNTIF(B$2:B74,B75)+COUNTIF(B:B,"&lt;"&amp;B75)+1),"")</f>
        <v/>
      </c>
      <c r="D75" s="10" t="str">
        <f t="shared" si="81"/>
        <v/>
      </c>
      <c r="E75" s="6" t="str">
        <f>IF(AND(Sufficient_data="Yes",Include_study?="Yes",Input!Study_name&lt;&gt;""),Input!Study_name,"")</f>
        <v/>
      </c>
      <c r="F75" s="6" t="str">
        <f>IF(AND(Sufficient_data="Yes",Include_study?="Yes"),Input!Effect_size,"")</f>
        <v/>
      </c>
      <c r="G75" s="10" t="str">
        <f>IF(AND(Sufficient_data="Yes",Include_study?="Yes",Input!Number_of_observations&lt;&gt;""),Input!Number_of_observations,"")</f>
        <v/>
      </c>
      <c r="H75" s="6" t="str">
        <f>IF(AND(Sufficient_data="Yes",Include_study?="Yes"),Input!Standard_error,"")</f>
        <v/>
      </c>
      <c r="I75" s="6" t="str">
        <f t="shared" si="82"/>
        <v/>
      </c>
      <c r="J75" s="6" t="str">
        <f t="shared" si="83"/>
        <v/>
      </c>
      <c r="K75" s="6" t="str">
        <f t="shared" si="169"/>
        <v/>
      </c>
      <c r="L75" s="6" t="str">
        <f t="shared" si="170"/>
        <v/>
      </c>
      <c r="M75" s="120" t="str">
        <f t="shared" si="171"/>
        <v/>
      </c>
      <c r="N75" s="54" t="str">
        <f t="shared" si="172"/>
        <v/>
      </c>
      <c r="O75" s="33"/>
      <c r="P75" s="75" t="e">
        <f t="shared" si="88"/>
        <v>#N/A</v>
      </c>
      <c r="Q75" s="6" t="e">
        <f>IF(AND(Sufficient_data="Yes",Include_study?="Yes",Input!Number_of_observations&lt;&gt;""),Effect_size-CI_Lower_limit,NA())</f>
        <v>#N/A</v>
      </c>
      <c r="R75" s="54" t="e">
        <f>IF(AND(Sufficient_data="Yes",Include_study?="Yes",Input!Number_of_observations&lt;&gt;""),CI_Upper_limit-Effect_size,NA())</f>
        <v>#N/A</v>
      </c>
      <c r="S75" s="33"/>
      <c r="T75" s="33"/>
      <c r="U75" s="33"/>
      <c r="V75" s="33"/>
      <c r="W75" s="163"/>
      <c r="X75" s="16" t="str">
        <f t="shared" si="144"/>
        <v/>
      </c>
      <c r="Y75" s="6" t="str">
        <f t="shared" si="173"/>
        <v/>
      </c>
      <c r="Z75" s="6" t="str">
        <f t="shared" si="91"/>
        <v/>
      </c>
      <c r="AA75" s="6" t="str">
        <f>IF(AND(Sufficient_data="Yes",Include_study?="Yes",Subgroup&lt;&gt;""),Input!Effect_size,"")</f>
        <v/>
      </c>
      <c r="AB75" s="6" t="str">
        <f t="shared" si="174"/>
        <v/>
      </c>
      <c r="AC75" s="6" t="str">
        <f t="shared" si="175"/>
        <v/>
      </c>
      <c r="AD75" s="6" t="str">
        <f t="shared" si="176"/>
        <v/>
      </c>
      <c r="AE75" s="6" t="str">
        <f t="shared" si="177"/>
        <v/>
      </c>
      <c r="AF75" s="6" t="str">
        <f t="shared" si="178"/>
        <v/>
      </c>
      <c r="AG75" s="125" t="str">
        <f t="shared" si="179"/>
        <v/>
      </c>
      <c r="AH75" s="128" t="str">
        <f t="shared" si="180"/>
        <v/>
      </c>
      <c r="AI75" s="33"/>
      <c r="AJ75" s="75" t="e">
        <f t="shared" si="145"/>
        <v>#N/A</v>
      </c>
      <c r="AK75" s="37" t="e">
        <f t="shared" si="181"/>
        <v>#N/A</v>
      </c>
      <c r="AL75" s="54" t="e">
        <f t="shared" si="182"/>
        <v>#N/A</v>
      </c>
      <c r="AM75" s="33"/>
      <c r="AN75" s="77" t="str">
        <f t="shared" si="146"/>
        <v/>
      </c>
      <c r="AO75" s="6" t="str">
        <f>IF(AND(Sufficient_data="Yes",Include_study?="Yes",Subgroup&lt;&gt;""),IF(COUNTIFS(Input!G$2:G74,"="&amp;"Yes",Input!C$2:C74,"="&amp;"Yes",Input!H$2:H74,"="&amp;Subgroup)&gt;0,"",Subgroup),"")</f>
        <v/>
      </c>
      <c r="AP75" s="16" t="str">
        <f t="shared" si="147"/>
        <v/>
      </c>
      <c r="AQ75" s="10" t="str">
        <f t="shared" si="148"/>
        <v/>
      </c>
      <c r="AR75" s="6" t="str">
        <f t="shared" si="149"/>
        <v/>
      </c>
      <c r="AS75" s="24" t="str">
        <f t="shared" si="150"/>
        <v/>
      </c>
      <c r="AT75" s="12" t="str">
        <f t="shared" si="151"/>
        <v/>
      </c>
      <c r="AU75" s="6" t="str">
        <f t="shared" si="152"/>
        <v/>
      </c>
      <c r="AV75" s="43" t="str">
        <f t="shared" si="183"/>
        <v/>
      </c>
      <c r="AW75" s="6" t="str">
        <f t="shared" si="153"/>
        <v/>
      </c>
      <c r="AX75" s="6" t="str">
        <f t="shared" si="154"/>
        <v/>
      </c>
      <c r="AY75" s="43" t="str">
        <f t="shared" si="184"/>
        <v/>
      </c>
      <c r="AZ75" s="16" t="str">
        <f t="shared" si="155"/>
        <v/>
      </c>
      <c r="BA75" s="131" t="str">
        <f t="shared" si="185"/>
        <v/>
      </c>
      <c r="BB75" s="131" t="str">
        <f t="shared" si="186"/>
        <v/>
      </c>
      <c r="BC75" s="6" t="str">
        <f t="shared" si="156"/>
        <v/>
      </c>
      <c r="BD75" s="6" t="str">
        <f t="shared" si="157"/>
        <v/>
      </c>
      <c r="BE75" s="131" t="str">
        <f t="shared" si="187"/>
        <v/>
      </c>
      <c r="BF75" s="131" t="str">
        <f t="shared" si="188"/>
        <v/>
      </c>
      <c r="BG75" s="6" t="str">
        <f t="shared" si="158"/>
        <v/>
      </c>
      <c r="BH75" s="6" t="str">
        <f t="shared" si="159"/>
        <v/>
      </c>
      <c r="BI75" s="6" t="str">
        <f t="shared" si="160"/>
        <v/>
      </c>
      <c r="BJ75" s="6" t="e">
        <f t="shared" si="161"/>
        <v>#N/A</v>
      </c>
      <c r="BK75" s="12" t="str">
        <f t="shared" si="203"/>
        <v/>
      </c>
      <c r="BL75" s="6" t="str">
        <f t="shared" si="162"/>
        <v/>
      </c>
      <c r="BM75" s="6" t="str">
        <f t="shared" si="189"/>
        <v/>
      </c>
      <c r="BN75" s="37" t="str">
        <f t="shared" si="163"/>
        <v/>
      </c>
      <c r="BO75" s="54" t="str">
        <f t="shared" si="204"/>
        <v/>
      </c>
      <c r="BP75" s="33"/>
      <c r="BQ75" s="33"/>
      <c r="BR75" s="33"/>
      <c r="BS75" s="33"/>
      <c r="BT75" s="164"/>
      <c r="BU75" s="6" t="e">
        <f t="shared" si="190"/>
        <v>#N/A</v>
      </c>
      <c r="BV75" s="6" t="e">
        <f t="shared" si="191"/>
        <v>#N/A</v>
      </c>
      <c r="BW75" s="6" t="str">
        <f t="shared" si="192"/>
        <v/>
      </c>
      <c r="BX75" s="6" t="str">
        <f>IF(AND(Sufficient_data="Yes",Include_study?="Yes",Moderator&lt;&gt;""),'Moderator Analysis'!F:F-CG$3,"")</f>
        <v/>
      </c>
      <c r="BY75" s="54" t="str">
        <f>IF(AND(Sufficient_data="Yes",Include_study?="Yes",Moderator&lt;&gt;""),Weightf*(Effect_size-CG$5-CG$4*'Moderator Analysis'!F:F)^2,"")</f>
        <v/>
      </c>
      <c r="BZ75" s="33"/>
      <c r="CA75" s="75" t="str">
        <f>IF(AND(Sufficient_data="Yes",Include_study?="Yes",Moderator&lt;&gt;""),1/('Publication Bias Analysis'!F75^2+CG$7),"")</f>
        <v/>
      </c>
      <c r="CB75" s="6" t="str">
        <f>IF(AND(Sufficient_data="Yes",Include_study?="Yes",CA75&lt;&gt;""),Effect_size-'Moderator Analysis'!J$37,"")</f>
        <v/>
      </c>
      <c r="CC75" s="6" t="str">
        <f t="shared" si="193"/>
        <v/>
      </c>
      <c r="CD75" s="54" t="str">
        <f>IF(AND(Sufficient_data="Yes",Include_study?="Yes",CA75&lt;&gt;""),CA:CA*(Effect_size-'Moderator Analysis'!J$29-'Moderator Analysis'!J$30*Moderator)^2,"")</f>
        <v/>
      </c>
      <c r="CI75" s="164"/>
      <c r="CJ75" s="166"/>
      <c r="CK75" s="6" t="str">
        <f t="shared" si="128"/>
        <v/>
      </c>
      <c r="CL75" s="37" t="str">
        <f t="shared" si="194"/>
        <v/>
      </c>
      <c r="CM75" s="37" t="str">
        <f>IF(AND(Include_study?="Yes",Sufficient_data="Yes"),1/(Standard_error^2+IF(Additional_model="Fixed effect",0,'Publication Bias Analysis'!L$32)),"")</f>
        <v/>
      </c>
      <c r="CN75" s="37" t="str">
        <f>IF(AND(Include_study?="Yes",Sufficient_data="Yes"),'Publication Bias Analysis'!E:E-'Publication Bias Analysis'!I$29,"")</f>
        <v/>
      </c>
      <c r="CO75" s="37" t="str">
        <f t="shared" si="195"/>
        <v/>
      </c>
      <c r="CP75" s="37" t="str">
        <f t="shared" si="196"/>
        <v/>
      </c>
      <c r="CQ75" s="104" t="str">
        <f t="shared" si="197"/>
        <v/>
      </c>
      <c r="CR75" s="104" t="str">
        <f>IF(AND(Include_study?="Yes",Sufficient_data="Yes"),CQ:CQ+IF(DC:DC&lt;0,-1,1)*COUNTIF(CQ$2:CQ74,CQ:CQ),"")</f>
        <v/>
      </c>
      <c r="CS75" s="104" t="str">
        <f>IF(AND(Include_study?="Yes",Sufficient_data="Yes"),RANK(DG:DG,DG:DG,1)*IF(DF:DF&lt;0,-1,1)+IF(DF:DF&lt;0,-1,1)*COUNTIF(CQ$2:CQ74,CQ:CQ),"")</f>
        <v/>
      </c>
      <c r="CT75" s="104" t="str">
        <f>IF(AND(Include_study?="Yes",Sufficient_data="Yes"),RANK(DJ:DJ,DJ:DJ,1)*IF(DI:DI&lt;0,-1,1)+IF(DI:DI&lt;0,-1,1)*COUNTIF(CQ$2:CQ74,CQ:CQ),"")</f>
        <v/>
      </c>
      <c r="CU75" s="6" t="e">
        <f>IF(AND(Include_study?="Yes",Sufficient_data="Yes"),'Publication Bias Analysis'!E:E,NA())</f>
        <v>#N/A</v>
      </c>
      <c r="CV75" s="54" t="e">
        <f>IF(AND(Include_study?="Yes",Sufficient_data="Yes"),'Publication Bias Analysis'!F:F,NA())</f>
        <v>#N/A</v>
      </c>
      <c r="CW75" s="33"/>
      <c r="CX75" s="33"/>
      <c r="CY75" s="33"/>
      <c r="CZ75" s="33"/>
      <c r="DA75" s="33"/>
      <c r="DB75" s="157"/>
      <c r="DC7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5" s="6" t="str">
        <f t="shared" si="164"/>
        <v/>
      </c>
      <c r="DE75" s="54" t="str">
        <f>IF(AND(Include_study?="Yes",Sufficient_data="Yes"),1/('Publication Bias Analysis'!F:F^2+IF(Additional_model="Fixed effect",0,$DN$6)),"")</f>
        <v/>
      </c>
      <c r="DF75" s="6" t="str">
        <f>IF(AND(Include_study?="Yes",Sufficient_data="Yes"),IF('Publication Bias Analysis'!L$38="Left",'Publication Bias Analysis'!E:E-DN$3,DN$3-'Publication Bias Analysis'!E:E),"")</f>
        <v/>
      </c>
      <c r="DG75" s="6" t="str">
        <f t="shared" si="165"/>
        <v/>
      </c>
      <c r="DH75" s="54" t="str">
        <f>IF(AND(DF75&lt;&gt;"",CR75&lt;=MAX(CR:CR)-DN$7),1/('Publication Bias Analysis'!F:F^2+IF(Additional_model="Fixed effect",0,$DN$13)),"")</f>
        <v/>
      </c>
      <c r="DI75" s="6" t="str">
        <f>IF(AND(Include_study?="Yes",Sufficient_data="Yes"),IF('Publication Bias Analysis'!L$38="Left",'Publication Bias Analysis'!E:E-DN$10,DN$10-'Publication Bias Analysis'!E:E),"")</f>
        <v/>
      </c>
      <c r="DJ75" s="6" t="str">
        <f t="shared" si="166"/>
        <v/>
      </c>
      <c r="DK75" s="54" t="str">
        <f t="shared" si="198"/>
        <v/>
      </c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W75" s="33"/>
      <c r="DX75" s="33"/>
      <c r="DY75" s="33"/>
      <c r="DZ75" s="33"/>
      <c r="EA75" s="33"/>
      <c r="EB75" s="157"/>
      <c r="EC75" s="6" t="str">
        <f>IF(AND(Include_study?="Yes",Sufficient_data="Yes"),Calculations!CO:CO-AVERAGE(Calculations!CO:CO),"")</f>
        <v/>
      </c>
      <c r="ED75" s="54" t="str">
        <f>IF(AND(Include_study?="Yes",Sufficient_data="Yes"),Calculations!CP75-('Publication Bias Analysis'!P$3+Calculations!CO75*'Publication Bias Analysis'!P$4),"")</f>
        <v/>
      </c>
      <c r="EE75" s="33"/>
      <c r="EF75" s="157"/>
      <c r="EG75" s="6" t="str">
        <f t="shared" si="199"/>
        <v/>
      </c>
      <c r="EH75" s="6" t="str">
        <f t="shared" si="138"/>
        <v/>
      </c>
      <c r="EI75" s="10" t="str">
        <f t="shared" si="200"/>
        <v/>
      </c>
      <c r="EJ75" s="10" t="str">
        <f t="shared" si="201"/>
        <v/>
      </c>
      <c r="EK75" s="10" t="str">
        <f>IF(AND(Include_study?="Yes",Sufficient_data="Yes"),COUNTIFS(EI$2:EI74,"&lt;"&amp;EI75,EJ$2:EJ74,"&lt;"&amp;EJ75)+COUNTIFS(EI$2:EI74,"&gt;"&amp;EI75,EJ$2:EJ74,"&gt;"&amp;EJ75)+COUNTIFS(EI76:EI$201,"&lt;"&amp;EI75,EJ76:EJ$201,"&lt;"&amp;EJ75)+COUNTIFS(EI76:EI$201,"&gt;"&amp;EI75,EJ76:EJ$201,"&gt;"&amp;EJ75),"")</f>
        <v/>
      </c>
      <c r="EL75" s="70" t="str">
        <f>IF(AND(Include_study?="Yes",Sufficient_data="Yes"),COUNTIFS(EI$2:EI74,"&lt;"&amp;EI75,EJ$2:EJ74,"&gt;"&amp;EJ75)+COUNTIFS(EI$2:EI74,"&gt;"&amp;EI75,EJ$2:EJ74,"&lt;"&amp;EJ75)+COUNTIFS(EI76:EI$201,"&lt;"&amp;EI75,EJ76:EJ$201,"&gt;"&amp;EJ75)+COUNTIFS(EI76:EI$201,"&gt;"&amp;EI75,EJ76:EJ$201,"&lt;"&amp;EJ75),"")</f>
        <v/>
      </c>
      <c r="EN75" s="157"/>
      <c r="EO75" s="33"/>
      <c r="EP75" s="33"/>
      <c r="EQ75" s="33"/>
      <c r="ER75" s="33"/>
      <c r="ES75" s="157"/>
      <c r="ET75" s="6" t="e">
        <f t="shared" si="141"/>
        <v>#N/A</v>
      </c>
      <c r="EU75" s="54" t="e">
        <f t="shared" si="142"/>
        <v>#N/A</v>
      </c>
      <c r="EV75" s="33"/>
      <c r="EW75" s="33"/>
      <c r="EX75" s="33"/>
      <c r="EY75" s="33"/>
      <c r="EZ75" s="33"/>
      <c r="FA75" s="157"/>
      <c r="FB75" s="10" t="str">
        <f>IF('Publication Bias Analysis'!AS:AS&lt;&gt;"",RANK('Publication Bias Analysis'!AS:AS,'Publication Bias Analysis'!AS:AS,1)+COUNTIF('Publication Bias Analysis'!AS$2:AS74,'Publication Bias Analysis'!AS75),"")</f>
        <v/>
      </c>
      <c r="FC75" s="6" t="str">
        <f t="shared" si="167"/>
        <v/>
      </c>
      <c r="FD75" s="43" t="e">
        <f>IF(AND(Include_study?="Yes",Sufficient_data="Yes"),'Publication Bias Analysis'!AR75,NA())</f>
        <v>#N/A</v>
      </c>
      <c r="FE75" s="43" t="e">
        <f>IF(AND(Include_study?="Yes",Sufficient_data="Yes"),'Publication Bias Analysis'!AS75,NA())</f>
        <v>#N/A</v>
      </c>
      <c r="FF75" s="6" t="str">
        <f>IF(AND(Include_study?="Yes",Sufficient_data="Yes"),Calculations!FD75-AVERAGE('Publication Bias Analysis'!AR:AR),"")</f>
        <v/>
      </c>
      <c r="FG75" s="54" t="str">
        <f>IF(AND(Include_study?="Yes",Sufficient_data="Yes"),FE:FE-('Publication Bias Analysis'!AV$30+'Publication Bias Analysis'!AV$31*FD:FD),"")</f>
        <v/>
      </c>
      <c r="FM75" s="157"/>
      <c r="FN75" s="6" t="str">
        <f t="shared" si="202"/>
        <v/>
      </c>
      <c r="FO75" s="6" t="str">
        <f t="shared" si="168"/>
        <v/>
      </c>
      <c r="FP75" s="54" t="str">
        <f t="shared" si="205"/>
        <v/>
      </c>
      <c r="FQ75" s="33"/>
    </row>
    <row r="76" spans="1:173" x14ac:dyDescent="0.2">
      <c r="A76" s="163"/>
      <c r="B76" s="10" t="str">
        <f>IF(AND(Sufficient_data="Yes",Include_study?="Yes"),IF(AND(Sort_By=$E$1,Order="Ascending"),IF(Input!Study_name="",COUNTIFS(Input!Study_name,"&lt;&gt;"&amp;"",Include_study?,"Yes",Sufficient_data,"Yes")+1,IF(COUNT(E76)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6" s="10" t="str">
        <f>IF(B76&lt;&gt;"",IF(B76=0,COUNTIF(B$2:B75,0)+1,COUNTIF(B$2:B75,B76)+COUNTIF(B:B,"&lt;"&amp;B76)+1),"")</f>
        <v/>
      </c>
      <c r="D76" s="10" t="str">
        <f t="shared" si="81"/>
        <v/>
      </c>
      <c r="E76" s="6" t="str">
        <f>IF(AND(Sufficient_data="Yes",Include_study?="Yes",Input!Study_name&lt;&gt;""),Input!Study_name,"")</f>
        <v/>
      </c>
      <c r="F76" s="6" t="str">
        <f>IF(AND(Sufficient_data="Yes",Include_study?="Yes"),Input!Effect_size,"")</f>
        <v/>
      </c>
      <c r="G76" s="10" t="str">
        <f>IF(AND(Sufficient_data="Yes",Include_study?="Yes",Input!Number_of_observations&lt;&gt;""),Input!Number_of_observations,"")</f>
        <v/>
      </c>
      <c r="H76" s="6" t="str">
        <f>IF(AND(Sufficient_data="Yes",Include_study?="Yes"),Input!Standard_error,"")</f>
        <v/>
      </c>
      <c r="I76" s="6" t="str">
        <f t="shared" si="82"/>
        <v/>
      </c>
      <c r="J76" s="6" t="str">
        <f t="shared" si="83"/>
        <v/>
      </c>
      <c r="K76" s="6" t="str">
        <f t="shared" si="169"/>
        <v/>
      </c>
      <c r="L76" s="6" t="str">
        <f t="shared" si="170"/>
        <v/>
      </c>
      <c r="M76" s="120" t="str">
        <f t="shared" si="171"/>
        <v/>
      </c>
      <c r="N76" s="54" t="str">
        <f t="shared" si="172"/>
        <v/>
      </c>
      <c r="O76" s="33"/>
      <c r="P76" s="75" t="e">
        <f t="shared" si="88"/>
        <v>#N/A</v>
      </c>
      <c r="Q76" s="6" t="e">
        <f>IF(AND(Sufficient_data="Yes",Include_study?="Yes",Input!Number_of_observations&lt;&gt;""),Effect_size-CI_Lower_limit,NA())</f>
        <v>#N/A</v>
      </c>
      <c r="R76" s="54" t="e">
        <f>IF(AND(Sufficient_data="Yes",Include_study?="Yes",Input!Number_of_observations&lt;&gt;""),CI_Upper_limit-Effect_size,NA())</f>
        <v>#N/A</v>
      </c>
      <c r="S76" s="33"/>
      <c r="T76" s="33"/>
      <c r="U76" s="33"/>
      <c r="V76" s="33"/>
      <c r="W76" s="163"/>
      <c r="X76" s="16" t="str">
        <f t="shared" si="144"/>
        <v/>
      </c>
      <c r="Y76" s="6" t="str">
        <f t="shared" si="173"/>
        <v/>
      </c>
      <c r="Z76" s="6" t="str">
        <f t="shared" si="91"/>
        <v/>
      </c>
      <c r="AA76" s="6" t="str">
        <f>IF(AND(Sufficient_data="Yes",Include_study?="Yes",Subgroup&lt;&gt;""),Input!Effect_size,"")</f>
        <v/>
      </c>
      <c r="AB76" s="6" t="str">
        <f t="shared" si="174"/>
        <v/>
      </c>
      <c r="AC76" s="6" t="str">
        <f t="shared" si="175"/>
        <v/>
      </c>
      <c r="AD76" s="6" t="str">
        <f t="shared" si="176"/>
        <v/>
      </c>
      <c r="AE76" s="6" t="str">
        <f t="shared" si="177"/>
        <v/>
      </c>
      <c r="AF76" s="6" t="str">
        <f t="shared" si="178"/>
        <v/>
      </c>
      <c r="AG76" s="125" t="str">
        <f t="shared" si="179"/>
        <v/>
      </c>
      <c r="AH76" s="128" t="str">
        <f t="shared" si="180"/>
        <v/>
      </c>
      <c r="AI76" s="33"/>
      <c r="AJ76" s="75" t="e">
        <f t="shared" si="145"/>
        <v>#N/A</v>
      </c>
      <c r="AK76" s="37" t="e">
        <f t="shared" si="181"/>
        <v>#N/A</v>
      </c>
      <c r="AL76" s="54" t="e">
        <f t="shared" si="182"/>
        <v>#N/A</v>
      </c>
      <c r="AM76" s="33"/>
      <c r="AN76" s="77" t="str">
        <f t="shared" si="146"/>
        <v/>
      </c>
      <c r="AO76" s="6" t="str">
        <f>IF(AND(Sufficient_data="Yes",Include_study?="Yes",Subgroup&lt;&gt;""),IF(COUNTIFS(Input!G$2:G75,"="&amp;"Yes",Input!C$2:C75,"="&amp;"Yes",Input!H$2:H75,"="&amp;Subgroup)&gt;0,"",Subgroup),"")</f>
        <v/>
      </c>
      <c r="AP76" s="16" t="str">
        <f t="shared" si="147"/>
        <v/>
      </c>
      <c r="AQ76" s="10" t="str">
        <f t="shared" si="148"/>
        <v/>
      </c>
      <c r="AR76" s="6" t="str">
        <f t="shared" si="149"/>
        <v/>
      </c>
      <c r="AS76" s="24" t="str">
        <f t="shared" si="150"/>
        <v/>
      </c>
      <c r="AT76" s="12" t="str">
        <f t="shared" si="151"/>
        <v/>
      </c>
      <c r="AU76" s="6" t="str">
        <f t="shared" si="152"/>
        <v/>
      </c>
      <c r="AV76" s="43" t="str">
        <f t="shared" si="183"/>
        <v/>
      </c>
      <c r="AW76" s="6" t="str">
        <f t="shared" si="153"/>
        <v/>
      </c>
      <c r="AX76" s="6" t="str">
        <f t="shared" si="154"/>
        <v/>
      </c>
      <c r="AY76" s="43" t="str">
        <f t="shared" si="184"/>
        <v/>
      </c>
      <c r="AZ76" s="16" t="str">
        <f t="shared" si="155"/>
        <v/>
      </c>
      <c r="BA76" s="131" t="str">
        <f t="shared" si="185"/>
        <v/>
      </c>
      <c r="BB76" s="131" t="str">
        <f t="shared" si="186"/>
        <v/>
      </c>
      <c r="BC76" s="6" t="str">
        <f t="shared" si="156"/>
        <v/>
      </c>
      <c r="BD76" s="6" t="str">
        <f t="shared" si="157"/>
        <v/>
      </c>
      <c r="BE76" s="131" t="str">
        <f t="shared" si="187"/>
        <v/>
      </c>
      <c r="BF76" s="131" t="str">
        <f t="shared" si="188"/>
        <v/>
      </c>
      <c r="BG76" s="6" t="str">
        <f t="shared" si="158"/>
        <v/>
      </c>
      <c r="BH76" s="6" t="str">
        <f t="shared" si="159"/>
        <v/>
      </c>
      <c r="BI76" s="6" t="str">
        <f t="shared" si="160"/>
        <v/>
      </c>
      <c r="BJ76" s="6" t="e">
        <f t="shared" si="161"/>
        <v>#N/A</v>
      </c>
      <c r="BK76" s="12" t="str">
        <f t="shared" si="203"/>
        <v/>
      </c>
      <c r="BL76" s="6" t="str">
        <f t="shared" si="162"/>
        <v/>
      </c>
      <c r="BM76" s="6" t="str">
        <f t="shared" si="189"/>
        <v/>
      </c>
      <c r="BN76" s="37" t="str">
        <f t="shared" si="163"/>
        <v/>
      </c>
      <c r="BO76" s="54" t="str">
        <f t="shared" si="204"/>
        <v/>
      </c>
      <c r="BP76" s="33"/>
      <c r="BQ76" s="33"/>
      <c r="BR76" s="33"/>
      <c r="BS76" s="33"/>
      <c r="BT76" s="164"/>
      <c r="BU76" s="6" t="e">
        <f t="shared" si="190"/>
        <v>#N/A</v>
      </c>
      <c r="BV76" s="6" t="e">
        <f t="shared" si="191"/>
        <v>#N/A</v>
      </c>
      <c r="BW76" s="6" t="str">
        <f t="shared" si="192"/>
        <v/>
      </c>
      <c r="BX76" s="6" t="str">
        <f>IF(AND(Sufficient_data="Yes",Include_study?="Yes",Moderator&lt;&gt;""),'Moderator Analysis'!F:F-CG$3,"")</f>
        <v/>
      </c>
      <c r="BY76" s="54" t="str">
        <f>IF(AND(Sufficient_data="Yes",Include_study?="Yes",Moderator&lt;&gt;""),Weightf*(Effect_size-CG$5-CG$4*'Moderator Analysis'!F:F)^2,"")</f>
        <v/>
      </c>
      <c r="BZ76" s="33"/>
      <c r="CA76" s="75" t="str">
        <f>IF(AND(Sufficient_data="Yes",Include_study?="Yes",Moderator&lt;&gt;""),1/('Publication Bias Analysis'!F76^2+CG$7),"")</f>
        <v/>
      </c>
      <c r="CB76" s="6" t="str">
        <f>IF(AND(Sufficient_data="Yes",Include_study?="Yes",CA76&lt;&gt;""),Effect_size-'Moderator Analysis'!J$37,"")</f>
        <v/>
      </c>
      <c r="CC76" s="6" t="str">
        <f t="shared" si="193"/>
        <v/>
      </c>
      <c r="CD76" s="54" t="str">
        <f>IF(AND(Sufficient_data="Yes",Include_study?="Yes",CA76&lt;&gt;""),CA:CA*(Effect_size-'Moderator Analysis'!J$29-'Moderator Analysis'!J$30*Moderator)^2,"")</f>
        <v/>
      </c>
      <c r="CI76" s="164"/>
      <c r="CJ76" s="166"/>
      <c r="CK76" s="6" t="str">
        <f t="shared" si="128"/>
        <v/>
      </c>
      <c r="CL76" s="37" t="str">
        <f t="shared" si="194"/>
        <v/>
      </c>
      <c r="CM76" s="37" t="str">
        <f>IF(AND(Include_study?="Yes",Sufficient_data="Yes"),1/(Standard_error^2+IF(Additional_model="Fixed effect",0,'Publication Bias Analysis'!L$32)),"")</f>
        <v/>
      </c>
      <c r="CN76" s="37" t="str">
        <f>IF(AND(Include_study?="Yes",Sufficient_data="Yes"),'Publication Bias Analysis'!E:E-'Publication Bias Analysis'!I$29,"")</f>
        <v/>
      </c>
      <c r="CO76" s="37" t="str">
        <f t="shared" si="195"/>
        <v/>
      </c>
      <c r="CP76" s="37" t="str">
        <f t="shared" si="196"/>
        <v/>
      </c>
      <c r="CQ76" s="104" t="str">
        <f t="shared" si="197"/>
        <v/>
      </c>
      <c r="CR76" s="104" t="str">
        <f>IF(AND(Include_study?="Yes",Sufficient_data="Yes"),CQ:CQ+IF(DC:DC&lt;0,-1,1)*COUNTIF(CQ$2:CQ75,CQ:CQ),"")</f>
        <v/>
      </c>
      <c r="CS76" s="104" t="str">
        <f>IF(AND(Include_study?="Yes",Sufficient_data="Yes"),RANK(DG:DG,DG:DG,1)*IF(DF:DF&lt;0,-1,1)+IF(DF:DF&lt;0,-1,1)*COUNTIF(CQ$2:CQ75,CQ:CQ),"")</f>
        <v/>
      </c>
      <c r="CT76" s="104" t="str">
        <f>IF(AND(Include_study?="Yes",Sufficient_data="Yes"),RANK(DJ:DJ,DJ:DJ,1)*IF(DI:DI&lt;0,-1,1)+IF(DI:DI&lt;0,-1,1)*COUNTIF(CQ$2:CQ75,CQ:CQ),"")</f>
        <v/>
      </c>
      <c r="CU76" s="6" t="e">
        <f>IF(AND(Include_study?="Yes",Sufficient_data="Yes"),'Publication Bias Analysis'!E:E,NA())</f>
        <v>#N/A</v>
      </c>
      <c r="CV76" s="54" t="e">
        <f>IF(AND(Include_study?="Yes",Sufficient_data="Yes"),'Publication Bias Analysis'!F:F,NA())</f>
        <v>#N/A</v>
      </c>
      <c r="CW76" s="33"/>
      <c r="CX76" s="33"/>
      <c r="CY76" s="33"/>
      <c r="CZ76" s="33"/>
      <c r="DA76" s="33"/>
      <c r="DB76" s="157"/>
      <c r="DC7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6" s="6" t="str">
        <f t="shared" si="164"/>
        <v/>
      </c>
      <c r="DE76" s="54" t="str">
        <f>IF(AND(Include_study?="Yes",Sufficient_data="Yes"),1/('Publication Bias Analysis'!F:F^2+IF(Additional_model="Fixed effect",0,$DN$6)),"")</f>
        <v/>
      </c>
      <c r="DF76" s="6" t="str">
        <f>IF(AND(Include_study?="Yes",Sufficient_data="Yes"),IF('Publication Bias Analysis'!L$38="Left",'Publication Bias Analysis'!E:E-DN$3,DN$3-'Publication Bias Analysis'!E:E),"")</f>
        <v/>
      </c>
      <c r="DG76" s="6" t="str">
        <f t="shared" si="165"/>
        <v/>
      </c>
      <c r="DH76" s="54" t="str">
        <f>IF(AND(DF76&lt;&gt;"",CR76&lt;=MAX(CR:CR)-DN$7),1/('Publication Bias Analysis'!F:F^2+IF(Additional_model="Fixed effect",0,$DN$13)),"")</f>
        <v/>
      </c>
      <c r="DI76" s="6" t="str">
        <f>IF(AND(Include_study?="Yes",Sufficient_data="Yes"),IF('Publication Bias Analysis'!L$38="Left",'Publication Bias Analysis'!E:E-DN$10,DN$10-'Publication Bias Analysis'!E:E),"")</f>
        <v/>
      </c>
      <c r="DJ76" s="6" t="str">
        <f t="shared" si="166"/>
        <v/>
      </c>
      <c r="DK76" s="54" t="str">
        <f t="shared" si="198"/>
        <v/>
      </c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W76" s="33"/>
      <c r="DX76" s="33"/>
      <c r="DY76" s="33"/>
      <c r="DZ76" s="33"/>
      <c r="EA76" s="33"/>
      <c r="EB76" s="157"/>
      <c r="EC76" s="6" t="str">
        <f>IF(AND(Include_study?="Yes",Sufficient_data="Yes"),Calculations!CO:CO-AVERAGE(Calculations!CO:CO),"")</f>
        <v/>
      </c>
      <c r="ED76" s="54" t="str">
        <f>IF(AND(Include_study?="Yes",Sufficient_data="Yes"),Calculations!CP76-('Publication Bias Analysis'!P$3+Calculations!CO76*'Publication Bias Analysis'!P$4),"")</f>
        <v/>
      </c>
      <c r="EE76" s="33"/>
      <c r="EF76" s="157"/>
      <c r="EG76" s="6" t="str">
        <f t="shared" si="199"/>
        <v/>
      </c>
      <c r="EH76" s="6" t="str">
        <f t="shared" si="138"/>
        <v/>
      </c>
      <c r="EI76" s="10" t="str">
        <f t="shared" si="200"/>
        <v/>
      </c>
      <c r="EJ76" s="10" t="str">
        <f t="shared" si="201"/>
        <v/>
      </c>
      <c r="EK76" s="10" t="str">
        <f>IF(AND(Include_study?="Yes",Sufficient_data="Yes"),COUNTIFS(EI$2:EI75,"&lt;"&amp;EI76,EJ$2:EJ75,"&lt;"&amp;EJ76)+COUNTIFS(EI$2:EI75,"&gt;"&amp;EI76,EJ$2:EJ75,"&gt;"&amp;EJ76)+COUNTIFS(EI77:EI$201,"&lt;"&amp;EI76,EJ77:EJ$201,"&lt;"&amp;EJ76)+COUNTIFS(EI77:EI$201,"&gt;"&amp;EI76,EJ77:EJ$201,"&gt;"&amp;EJ76),"")</f>
        <v/>
      </c>
      <c r="EL76" s="70" t="str">
        <f>IF(AND(Include_study?="Yes",Sufficient_data="Yes"),COUNTIFS(EI$2:EI75,"&lt;"&amp;EI76,EJ$2:EJ75,"&gt;"&amp;EJ76)+COUNTIFS(EI$2:EI75,"&gt;"&amp;EI76,EJ$2:EJ75,"&lt;"&amp;EJ76)+COUNTIFS(EI77:EI$201,"&lt;"&amp;EI76,EJ77:EJ$201,"&gt;"&amp;EJ76)+COUNTIFS(EI77:EI$201,"&gt;"&amp;EI76,EJ77:EJ$201,"&lt;"&amp;EJ76),"")</f>
        <v/>
      </c>
      <c r="EN76" s="157"/>
      <c r="EO76" s="33"/>
      <c r="EP76" s="33"/>
      <c r="EQ76" s="33"/>
      <c r="ER76" s="33"/>
      <c r="ES76" s="157"/>
      <c r="ET76" s="6" t="e">
        <f t="shared" si="141"/>
        <v>#N/A</v>
      </c>
      <c r="EU76" s="54" t="e">
        <f t="shared" si="142"/>
        <v>#N/A</v>
      </c>
      <c r="EV76" s="33"/>
      <c r="EW76" s="33"/>
      <c r="EX76" s="33"/>
      <c r="EY76" s="33"/>
      <c r="EZ76" s="33"/>
      <c r="FA76" s="157"/>
      <c r="FB76" s="10" t="str">
        <f>IF('Publication Bias Analysis'!AS:AS&lt;&gt;"",RANK('Publication Bias Analysis'!AS:AS,'Publication Bias Analysis'!AS:AS,1)+COUNTIF('Publication Bias Analysis'!AS$2:AS75,'Publication Bias Analysis'!AS76),"")</f>
        <v/>
      </c>
      <c r="FC76" s="6" t="str">
        <f t="shared" si="167"/>
        <v/>
      </c>
      <c r="FD76" s="43" t="e">
        <f>IF(AND(Include_study?="Yes",Sufficient_data="Yes"),'Publication Bias Analysis'!AR76,NA())</f>
        <v>#N/A</v>
      </c>
      <c r="FE76" s="43" t="e">
        <f>IF(AND(Include_study?="Yes",Sufficient_data="Yes"),'Publication Bias Analysis'!AS76,NA())</f>
        <v>#N/A</v>
      </c>
      <c r="FF76" s="6" t="str">
        <f>IF(AND(Include_study?="Yes",Sufficient_data="Yes"),Calculations!FD76-AVERAGE('Publication Bias Analysis'!AR:AR),"")</f>
        <v/>
      </c>
      <c r="FG76" s="54" t="str">
        <f>IF(AND(Include_study?="Yes",Sufficient_data="Yes"),FE:FE-('Publication Bias Analysis'!AV$30+'Publication Bias Analysis'!AV$31*FD:FD),"")</f>
        <v/>
      </c>
      <c r="FM76" s="157"/>
      <c r="FN76" s="6" t="str">
        <f t="shared" si="202"/>
        <v/>
      </c>
      <c r="FO76" s="6" t="str">
        <f t="shared" si="168"/>
        <v/>
      </c>
      <c r="FP76" s="54" t="str">
        <f t="shared" si="205"/>
        <v/>
      </c>
      <c r="FQ76" s="33"/>
    </row>
    <row r="77" spans="1:173" x14ac:dyDescent="0.2">
      <c r="A77" s="163"/>
      <c r="B77" s="10" t="str">
        <f>IF(AND(Sufficient_data="Yes",Include_study?="Yes"),IF(AND(Sort_By=$E$1,Order="Ascending"),IF(Input!Study_name="",COUNTIFS(Input!Study_name,"&lt;&gt;"&amp;"",Include_study?,"Yes",Sufficient_data,"Yes")+1,IF(COUNT(E77)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7" s="10" t="str">
        <f>IF(B77&lt;&gt;"",IF(B77=0,COUNTIF(B$2:B76,0)+1,COUNTIF(B$2:B76,B77)+COUNTIF(B:B,"&lt;"&amp;B77)+1),"")</f>
        <v/>
      </c>
      <c r="D77" s="10" t="str">
        <f t="shared" si="81"/>
        <v/>
      </c>
      <c r="E77" s="6" t="str">
        <f>IF(AND(Sufficient_data="Yes",Include_study?="Yes",Input!Study_name&lt;&gt;""),Input!Study_name,"")</f>
        <v/>
      </c>
      <c r="F77" s="6" t="str">
        <f>IF(AND(Sufficient_data="Yes",Include_study?="Yes"),Input!Effect_size,"")</f>
        <v/>
      </c>
      <c r="G77" s="10" t="str">
        <f>IF(AND(Sufficient_data="Yes",Include_study?="Yes",Input!Number_of_observations&lt;&gt;""),Input!Number_of_observations,"")</f>
        <v/>
      </c>
      <c r="H77" s="6" t="str">
        <f>IF(AND(Sufficient_data="Yes",Include_study?="Yes"),Input!Standard_error,"")</f>
        <v/>
      </c>
      <c r="I77" s="6" t="str">
        <f t="shared" si="82"/>
        <v/>
      </c>
      <c r="J77" s="6" t="str">
        <f t="shared" si="83"/>
        <v/>
      </c>
      <c r="K77" s="6" t="str">
        <f t="shared" si="169"/>
        <v/>
      </c>
      <c r="L77" s="6" t="str">
        <f t="shared" si="170"/>
        <v/>
      </c>
      <c r="M77" s="120" t="str">
        <f t="shared" si="171"/>
        <v/>
      </c>
      <c r="N77" s="54" t="str">
        <f t="shared" si="172"/>
        <v/>
      </c>
      <c r="O77" s="33"/>
      <c r="P77" s="75" t="e">
        <f t="shared" si="88"/>
        <v>#N/A</v>
      </c>
      <c r="Q77" s="6" t="e">
        <f>IF(AND(Sufficient_data="Yes",Include_study?="Yes",Input!Number_of_observations&lt;&gt;""),Effect_size-CI_Lower_limit,NA())</f>
        <v>#N/A</v>
      </c>
      <c r="R77" s="54" t="e">
        <f>IF(AND(Sufficient_data="Yes",Include_study?="Yes",Input!Number_of_observations&lt;&gt;""),CI_Upper_limit-Effect_size,NA())</f>
        <v>#N/A</v>
      </c>
      <c r="S77" s="33"/>
      <c r="T77" s="33"/>
      <c r="U77" s="33"/>
      <c r="V77" s="33"/>
      <c r="W77" s="163"/>
      <c r="X77" s="16" t="str">
        <f t="shared" si="144"/>
        <v/>
      </c>
      <c r="Y77" s="6" t="str">
        <f t="shared" si="173"/>
        <v/>
      </c>
      <c r="Z77" s="6" t="str">
        <f t="shared" si="91"/>
        <v/>
      </c>
      <c r="AA77" s="6" t="str">
        <f>IF(AND(Sufficient_data="Yes",Include_study?="Yes",Subgroup&lt;&gt;""),Input!Effect_size,"")</f>
        <v/>
      </c>
      <c r="AB77" s="6" t="str">
        <f t="shared" si="174"/>
        <v/>
      </c>
      <c r="AC77" s="6" t="str">
        <f t="shared" si="175"/>
        <v/>
      </c>
      <c r="AD77" s="6" t="str">
        <f t="shared" si="176"/>
        <v/>
      </c>
      <c r="AE77" s="6" t="str">
        <f t="shared" si="177"/>
        <v/>
      </c>
      <c r="AF77" s="6" t="str">
        <f t="shared" si="178"/>
        <v/>
      </c>
      <c r="AG77" s="125" t="str">
        <f t="shared" si="179"/>
        <v/>
      </c>
      <c r="AH77" s="128" t="str">
        <f t="shared" si="180"/>
        <v/>
      </c>
      <c r="AI77" s="33"/>
      <c r="AJ77" s="75" t="e">
        <f t="shared" si="145"/>
        <v>#N/A</v>
      </c>
      <c r="AK77" s="37" t="e">
        <f t="shared" si="181"/>
        <v>#N/A</v>
      </c>
      <c r="AL77" s="54" t="e">
        <f t="shared" si="182"/>
        <v>#N/A</v>
      </c>
      <c r="AM77" s="33"/>
      <c r="AN77" s="77" t="str">
        <f t="shared" si="146"/>
        <v/>
      </c>
      <c r="AO77" s="6" t="str">
        <f>IF(AND(Sufficient_data="Yes",Include_study?="Yes",Subgroup&lt;&gt;""),IF(COUNTIFS(Input!G$2:G76,"="&amp;"Yes",Input!C$2:C76,"="&amp;"Yes",Input!H$2:H76,"="&amp;Subgroup)&gt;0,"",Subgroup),"")</f>
        <v/>
      </c>
      <c r="AP77" s="16" t="str">
        <f t="shared" si="147"/>
        <v/>
      </c>
      <c r="AQ77" s="10" t="str">
        <f t="shared" si="148"/>
        <v/>
      </c>
      <c r="AR77" s="6" t="str">
        <f t="shared" si="149"/>
        <v/>
      </c>
      <c r="AS77" s="24" t="str">
        <f t="shared" si="150"/>
        <v/>
      </c>
      <c r="AT77" s="12" t="str">
        <f t="shared" si="151"/>
        <v/>
      </c>
      <c r="AU77" s="6" t="str">
        <f t="shared" si="152"/>
        <v/>
      </c>
      <c r="AV77" s="43" t="str">
        <f t="shared" si="183"/>
        <v/>
      </c>
      <c r="AW77" s="6" t="str">
        <f t="shared" si="153"/>
        <v/>
      </c>
      <c r="AX77" s="6" t="str">
        <f t="shared" si="154"/>
        <v/>
      </c>
      <c r="AY77" s="43" t="str">
        <f t="shared" si="184"/>
        <v/>
      </c>
      <c r="AZ77" s="16" t="str">
        <f t="shared" si="155"/>
        <v/>
      </c>
      <c r="BA77" s="131" t="str">
        <f t="shared" si="185"/>
        <v/>
      </c>
      <c r="BB77" s="131" t="str">
        <f t="shared" si="186"/>
        <v/>
      </c>
      <c r="BC77" s="6" t="str">
        <f t="shared" si="156"/>
        <v/>
      </c>
      <c r="BD77" s="6" t="str">
        <f t="shared" si="157"/>
        <v/>
      </c>
      <c r="BE77" s="131" t="str">
        <f t="shared" si="187"/>
        <v/>
      </c>
      <c r="BF77" s="131" t="str">
        <f t="shared" si="188"/>
        <v/>
      </c>
      <c r="BG77" s="6" t="str">
        <f t="shared" si="158"/>
        <v/>
      </c>
      <c r="BH77" s="6" t="str">
        <f t="shared" si="159"/>
        <v/>
      </c>
      <c r="BI77" s="6" t="str">
        <f t="shared" si="160"/>
        <v/>
      </c>
      <c r="BJ77" s="6" t="e">
        <f t="shared" si="161"/>
        <v>#N/A</v>
      </c>
      <c r="BK77" s="12" t="str">
        <f t="shared" si="203"/>
        <v/>
      </c>
      <c r="BL77" s="6" t="str">
        <f t="shared" si="162"/>
        <v/>
      </c>
      <c r="BM77" s="6" t="str">
        <f t="shared" si="189"/>
        <v/>
      </c>
      <c r="BN77" s="37" t="str">
        <f t="shared" si="163"/>
        <v/>
      </c>
      <c r="BO77" s="54" t="str">
        <f t="shared" si="204"/>
        <v/>
      </c>
      <c r="BP77" s="33"/>
      <c r="BQ77" s="33"/>
      <c r="BR77" s="33"/>
      <c r="BS77" s="33"/>
      <c r="BT77" s="164"/>
      <c r="BU77" s="6" t="e">
        <f t="shared" si="190"/>
        <v>#N/A</v>
      </c>
      <c r="BV77" s="6" t="e">
        <f t="shared" si="191"/>
        <v>#N/A</v>
      </c>
      <c r="BW77" s="6" t="str">
        <f t="shared" si="192"/>
        <v/>
      </c>
      <c r="BX77" s="6" t="str">
        <f>IF(AND(Sufficient_data="Yes",Include_study?="Yes",Moderator&lt;&gt;""),'Moderator Analysis'!F:F-CG$3,"")</f>
        <v/>
      </c>
      <c r="BY77" s="54" t="str">
        <f>IF(AND(Sufficient_data="Yes",Include_study?="Yes",Moderator&lt;&gt;""),Weightf*(Effect_size-CG$5-CG$4*'Moderator Analysis'!F:F)^2,"")</f>
        <v/>
      </c>
      <c r="BZ77" s="33"/>
      <c r="CA77" s="75" t="str">
        <f>IF(AND(Sufficient_data="Yes",Include_study?="Yes",Moderator&lt;&gt;""),1/('Publication Bias Analysis'!F77^2+CG$7),"")</f>
        <v/>
      </c>
      <c r="CB77" s="6" t="str">
        <f>IF(AND(Sufficient_data="Yes",Include_study?="Yes",CA77&lt;&gt;""),Effect_size-'Moderator Analysis'!J$37,"")</f>
        <v/>
      </c>
      <c r="CC77" s="6" t="str">
        <f t="shared" si="193"/>
        <v/>
      </c>
      <c r="CD77" s="54" t="str">
        <f>IF(AND(Sufficient_data="Yes",Include_study?="Yes",CA77&lt;&gt;""),CA:CA*(Effect_size-'Moderator Analysis'!J$29-'Moderator Analysis'!J$30*Moderator)^2,"")</f>
        <v/>
      </c>
      <c r="CI77" s="164"/>
      <c r="CJ77" s="166"/>
      <c r="CK77" s="6" t="str">
        <f t="shared" si="128"/>
        <v/>
      </c>
      <c r="CL77" s="37" t="str">
        <f t="shared" si="194"/>
        <v/>
      </c>
      <c r="CM77" s="37" t="str">
        <f>IF(AND(Include_study?="Yes",Sufficient_data="Yes"),1/(Standard_error^2+IF(Additional_model="Fixed effect",0,'Publication Bias Analysis'!L$32)),"")</f>
        <v/>
      </c>
      <c r="CN77" s="37" t="str">
        <f>IF(AND(Include_study?="Yes",Sufficient_data="Yes"),'Publication Bias Analysis'!E:E-'Publication Bias Analysis'!I$29,"")</f>
        <v/>
      </c>
      <c r="CO77" s="37" t="str">
        <f t="shared" si="195"/>
        <v/>
      </c>
      <c r="CP77" s="37" t="str">
        <f t="shared" si="196"/>
        <v/>
      </c>
      <c r="CQ77" s="104" t="str">
        <f t="shared" si="197"/>
        <v/>
      </c>
      <c r="CR77" s="104" t="str">
        <f>IF(AND(Include_study?="Yes",Sufficient_data="Yes"),CQ:CQ+IF(DC:DC&lt;0,-1,1)*COUNTIF(CQ$2:CQ76,CQ:CQ),"")</f>
        <v/>
      </c>
      <c r="CS77" s="104" t="str">
        <f>IF(AND(Include_study?="Yes",Sufficient_data="Yes"),RANK(DG:DG,DG:DG,1)*IF(DF:DF&lt;0,-1,1)+IF(DF:DF&lt;0,-1,1)*COUNTIF(CQ$2:CQ76,CQ:CQ),"")</f>
        <v/>
      </c>
      <c r="CT77" s="104" t="str">
        <f>IF(AND(Include_study?="Yes",Sufficient_data="Yes"),RANK(DJ:DJ,DJ:DJ,1)*IF(DI:DI&lt;0,-1,1)+IF(DI:DI&lt;0,-1,1)*COUNTIF(CQ$2:CQ76,CQ:CQ),"")</f>
        <v/>
      </c>
      <c r="CU77" s="6" t="e">
        <f>IF(AND(Include_study?="Yes",Sufficient_data="Yes"),'Publication Bias Analysis'!E:E,NA())</f>
        <v>#N/A</v>
      </c>
      <c r="CV77" s="54" t="e">
        <f>IF(AND(Include_study?="Yes",Sufficient_data="Yes"),'Publication Bias Analysis'!F:F,NA())</f>
        <v>#N/A</v>
      </c>
      <c r="CW77" s="33"/>
      <c r="CX77" s="33"/>
      <c r="CY77" s="33"/>
      <c r="CZ77" s="33"/>
      <c r="DA77" s="33"/>
      <c r="DB77" s="157"/>
      <c r="DC7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7" s="6" t="str">
        <f t="shared" si="164"/>
        <v/>
      </c>
      <c r="DE77" s="54" t="str">
        <f>IF(AND(Include_study?="Yes",Sufficient_data="Yes"),1/('Publication Bias Analysis'!F:F^2+IF(Additional_model="Fixed effect",0,$DN$6)),"")</f>
        <v/>
      </c>
      <c r="DF77" s="6" t="str">
        <f>IF(AND(Include_study?="Yes",Sufficient_data="Yes"),IF('Publication Bias Analysis'!L$38="Left",'Publication Bias Analysis'!E:E-DN$3,DN$3-'Publication Bias Analysis'!E:E),"")</f>
        <v/>
      </c>
      <c r="DG77" s="6" t="str">
        <f t="shared" si="165"/>
        <v/>
      </c>
      <c r="DH77" s="54" t="str">
        <f>IF(AND(DF77&lt;&gt;"",CR77&lt;=MAX(CR:CR)-DN$7),1/('Publication Bias Analysis'!F:F^2+IF(Additional_model="Fixed effect",0,$DN$13)),"")</f>
        <v/>
      </c>
      <c r="DI77" s="6" t="str">
        <f>IF(AND(Include_study?="Yes",Sufficient_data="Yes"),IF('Publication Bias Analysis'!L$38="Left",'Publication Bias Analysis'!E:E-DN$10,DN$10-'Publication Bias Analysis'!E:E),"")</f>
        <v/>
      </c>
      <c r="DJ77" s="6" t="str">
        <f t="shared" si="166"/>
        <v/>
      </c>
      <c r="DK77" s="54" t="str">
        <f t="shared" si="198"/>
        <v/>
      </c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W77" s="33"/>
      <c r="DX77" s="33"/>
      <c r="DY77" s="33"/>
      <c r="DZ77" s="33"/>
      <c r="EA77" s="33"/>
      <c r="EB77" s="157"/>
      <c r="EC77" s="6" t="str">
        <f>IF(AND(Include_study?="Yes",Sufficient_data="Yes"),Calculations!CO:CO-AVERAGE(Calculations!CO:CO),"")</f>
        <v/>
      </c>
      <c r="ED77" s="54" t="str">
        <f>IF(AND(Include_study?="Yes",Sufficient_data="Yes"),Calculations!CP77-('Publication Bias Analysis'!P$3+Calculations!CO77*'Publication Bias Analysis'!P$4),"")</f>
        <v/>
      </c>
      <c r="EE77" s="33"/>
      <c r="EF77" s="157"/>
      <c r="EG77" s="6" t="str">
        <f t="shared" si="199"/>
        <v/>
      </c>
      <c r="EH77" s="6" t="str">
        <f t="shared" si="138"/>
        <v/>
      </c>
      <c r="EI77" s="10" t="str">
        <f t="shared" si="200"/>
        <v/>
      </c>
      <c r="EJ77" s="10" t="str">
        <f t="shared" si="201"/>
        <v/>
      </c>
      <c r="EK77" s="10" t="str">
        <f>IF(AND(Include_study?="Yes",Sufficient_data="Yes"),COUNTIFS(EI$2:EI76,"&lt;"&amp;EI77,EJ$2:EJ76,"&lt;"&amp;EJ77)+COUNTIFS(EI$2:EI76,"&gt;"&amp;EI77,EJ$2:EJ76,"&gt;"&amp;EJ77)+COUNTIFS(EI78:EI$201,"&lt;"&amp;EI77,EJ78:EJ$201,"&lt;"&amp;EJ77)+COUNTIFS(EI78:EI$201,"&gt;"&amp;EI77,EJ78:EJ$201,"&gt;"&amp;EJ77),"")</f>
        <v/>
      </c>
      <c r="EL77" s="70" t="str">
        <f>IF(AND(Include_study?="Yes",Sufficient_data="Yes"),COUNTIFS(EI$2:EI76,"&lt;"&amp;EI77,EJ$2:EJ76,"&gt;"&amp;EJ77)+COUNTIFS(EI$2:EI76,"&gt;"&amp;EI77,EJ$2:EJ76,"&lt;"&amp;EJ77)+COUNTIFS(EI78:EI$201,"&lt;"&amp;EI77,EJ78:EJ$201,"&gt;"&amp;EJ77)+COUNTIFS(EI78:EI$201,"&gt;"&amp;EI77,EJ78:EJ$201,"&lt;"&amp;EJ77),"")</f>
        <v/>
      </c>
      <c r="EN77" s="157"/>
      <c r="EO77" s="33"/>
      <c r="EP77" s="33"/>
      <c r="EQ77" s="33"/>
      <c r="ER77" s="33"/>
      <c r="ES77" s="157"/>
      <c r="ET77" s="6" t="e">
        <f t="shared" si="141"/>
        <v>#N/A</v>
      </c>
      <c r="EU77" s="54" t="e">
        <f t="shared" si="142"/>
        <v>#N/A</v>
      </c>
      <c r="EV77" s="33"/>
      <c r="EW77" s="33"/>
      <c r="EX77" s="33"/>
      <c r="EY77" s="33"/>
      <c r="EZ77" s="33"/>
      <c r="FA77" s="157"/>
      <c r="FB77" s="10" t="str">
        <f>IF('Publication Bias Analysis'!AS:AS&lt;&gt;"",RANK('Publication Bias Analysis'!AS:AS,'Publication Bias Analysis'!AS:AS,1)+COUNTIF('Publication Bias Analysis'!AS$2:AS76,'Publication Bias Analysis'!AS77),"")</f>
        <v/>
      </c>
      <c r="FC77" s="6" t="str">
        <f t="shared" si="167"/>
        <v/>
      </c>
      <c r="FD77" s="43" t="e">
        <f>IF(AND(Include_study?="Yes",Sufficient_data="Yes"),'Publication Bias Analysis'!AR77,NA())</f>
        <v>#N/A</v>
      </c>
      <c r="FE77" s="43" t="e">
        <f>IF(AND(Include_study?="Yes",Sufficient_data="Yes"),'Publication Bias Analysis'!AS77,NA())</f>
        <v>#N/A</v>
      </c>
      <c r="FF77" s="6" t="str">
        <f>IF(AND(Include_study?="Yes",Sufficient_data="Yes"),Calculations!FD77-AVERAGE('Publication Bias Analysis'!AR:AR),"")</f>
        <v/>
      </c>
      <c r="FG77" s="54" t="str">
        <f>IF(AND(Include_study?="Yes",Sufficient_data="Yes"),FE:FE-('Publication Bias Analysis'!AV$30+'Publication Bias Analysis'!AV$31*FD:FD),"")</f>
        <v/>
      </c>
      <c r="FM77" s="157"/>
      <c r="FN77" s="6" t="str">
        <f t="shared" si="202"/>
        <v/>
      </c>
      <c r="FO77" s="6" t="str">
        <f t="shared" si="168"/>
        <v/>
      </c>
      <c r="FP77" s="54" t="str">
        <f t="shared" si="205"/>
        <v/>
      </c>
      <c r="FQ77" s="33"/>
    </row>
    <row r="78" spans="1:173" x14ac:dyDescent="0.2">
      <c r="A78" s="163"/>
      <c r="B78" s="10" t="str">
        <f>IF(AND(Sufficient_data="Yes",Include_study?="Yes"),IF(AND(Sort_By=$E$1,Order="Ascending"),IF(Input!Study_name="",COUNTIFS(Input!Study_name,"&lt;&gt;"&amp;"",Include_study?,"Yes",Sufficient_data,"Yes")+1,IF(COUNT(E78)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8" s="10" t="str">
        <f>IF(B78&lt;&gt;"",IF(B78=0,COUNTIF(B$2:B77,0)+1,COUNTIF(B$2:B77,B78)+COUNTIF(B:B,"&lt;"&amp;B78)+1),"")</f>
        <v/>
      </c>
      <c r="D78" s="10" t="str">
        <f t="shared" si="81"/>
        <v/>
      </c>
      <c r="E78" s="6" t="str">
        <f>IF(AND(Sufficient_data="Yes",Include_study?="Yes",Input!Study_name&lt;&gt;""),Input!Study_name,"")</f>
        <v/>
      </c>
      <c r="F78" s="6" t="str">
        <f>IF(AND(Sufficient_data="Yes",Include_study?="Yes"),Input!Effect_size,"")</f>
        <v/>
      </c>
      <c r="G78" s="10" t="str">
        <f>IF(AND(Sufficient_data="Yes",Include_study?="Yes",Input!Number_of_observations&lt;&gt;""),Input!Number_of_observations,"")</f>
        <v/>
      </c>
      <c r="H78" s="6" t="str">
        <f>IF(AND(Sufficient_data="Yes",Include_study?="Yes"),Input!Standard_error,"")</f>
        <v/>
      </c>
      <c r="I78" s="6" t="str">
        <f t="shared" si="82"/>
        <v/>
      </c>
      <c r="J78" s="6" t="str">
        <f t="shared" si="83"/>
        <v/>
      </c>
      <c r="K78" s="6" t="str">
        <f t="shared" si="169"/>
        <v/>
      </c>
      <c r="L78" s="6" t="str">
        <f t="shared" si="170"/>
        <v/>
      </c>
      <c r="M78" s="120" t="str">
        <f t="shared" si="171"/>
        <v/>
      </c>
      <c r="N78" s="54" t="str">
        <f t="shared" si="172"/>
        <v/>
      </c>
      <c r="O78" s="33"/>
      <c r="P78" s="75" t="e">
        <f t="shared" si="88"/>
        <v>#N/A</v>
      </c>
      <c r="Q78" s="6" t="e">
        <f>IF(AND(Sufficient_data="Yes",Include_study?="Yes",Input!Number_of_observations&lt;&gt;""),Effect_size-CI_Lower_limit,NA())</f>
        <v>#N/A</v>
      </c>
      <c r="R78" s="54" t="e">
        <f>IF(AND(Sufficient_data="Yes",Include_study?="Yes",Input!Number_of_observations&lt;&gt;""),CI_Upper_limit-Effect_size,NA())</f>
        <v>#N/A</v>
      </c>
      <c r="S78" s="33"/>
      <c r="T78" s="33"/>
      <c r="U78" s="33"/>
      <c r="V78" s="33"/>
      <c r="W78" s="163"/>
      <c r="X78" s="16" t="str">
        <f t="shared" si="144"/>
        <v/>
      </c>
      <c r="Y78" s="6" t="str">
        <f t="shared" si="173"/>
        <v/>
      </c>
      <c r="Z78" s="6" t="str">
        <f t="shared" si="91"/>
        <v/>
      </c>
      <c r="AA78" s="6" t="str">
        <f>IF(AND(Sufficient_data="Yes",Include_study?="Yes",Subgroup&lt;&gt;""),Input!Effect_size,"")</f>
        <v/>
      </c>
      <c r="AB78" s="6" t="str">
        <f t="shared" si="174"/>
        <v/>
      </c>
      <c r="AC78" s="6" t="str">
        <f t="shared" si="175"/>
        <v/>
      </c>
      <c r="AD78" s="6" t="str">
        <f t="shared" si="176"/>
        <v/>
      </c>
      <c r="AE78" s="6" t="str">
        <f t="shared" si="177"/>
        <v/>
      </c>
      <c r="AF78" s="6" t="str">
        <f t="shared" si="178"/>
        <v/>
      </c>
      <c r="AG78" s="125" t="str">
        <f t="shared" si="179"/>
        <v/>
      </c>
      <c r="AH78" s="128" t="str">
        <f t="shared" si="180"/>
        <v/>
      </c>
      <c r="AI78" s="33"/>
      <c r="AJ78" s="75" t="e">
        <f t="shared" si="145"/>
        <v>#N/A</v>
      </c>
      <c r="AK78" s="37" t="e">
        <f t="shared" si="181"/>
        <v>#N/A</v>
      </c>
      <c r="AL78" s="54" t="e">
        <f t="shared" si="182"/>
        <v>#N/A</v>
      </c>
      <c r="AM78" s="33"/>
      <c r="AN78" s="77" t="str">
        <f t="shared" si="146"/>
        <v/>
      </c>
      <c r="AO78" s="6" t="str">
        <f>IF(AND(Sufficient_data="Yes",Include_study?="Yes",Subgroup&lt;&gt;""),IF(COUNTIFS(Input!G$2:G77,"="&amp;"Yes",Input!C$2:C77,"="&amp;"Yes",Input!H$2:H77,"="&amp;Subgroup)&gt;0,"",Subgroup),"")</f>
        <v/>
      </c>
      <c r="AP78" s="16" t="str">
        <f t="shared" si="147"/>
        <v/>
      </c>
      <c r="AQ78" s="10" t="str">
        <f t="shared" si="148"/>
        <v/>
      </c>
      <c r="AR78" s="6" t="str">
        <f t="shared" si="149"/>
        <v/>
      </c>
      <c r="AS78" s="24" t="str">
        <f t="shared" si="150"/>
        <v/>
      </c>
      <c r="AT78" s="12" t="str">
        <f t="shared" si="151"/>
        <v/>
      </c>
      <c r="AU78" s="6" t="str">
        <f t="shared" si="152"/>
        <v/>
      </c>
      <c r="AV78" s="43" t="str">
        <f t="shared" si="183"/>
        <v/>
      </c>
      <c r="AW78" s="6" t="str">
        <f t="shared" si="153"/>
        <v/>
      </c>
      <c r="AX78" s="6" t="str">
        <f t="shared" si="154"/>
        <v/>
      </c>
      <c r="AY78" s="43" t="str">
        <f t="shared" si="184"/>
        <v/>
      </c>
      <c r="AZ78" s="16" t="str">
        <f t="shared" si="155"/>
        <v/>
      </c>
      <c r="BA78" s="131" t="str">
        <f t="shared" si="185"/>
        <v/>
      </c>
      <c r="BB78" s="131" t="str">
        <f t="shared" si="186"/>
        <v/>
      </c>
      <c r="BC78" s="6" t="str">
        <f t="shared" si="156"/>
        <v/>
      </c>
      <c r="BD78" s="6" t="str">
        <f t="shared" si="157"/>
        <v/>
      </c>
      <c r="BE78" s="131" t="str">
        <f t="shared" si="187"/>
        <v/>
      </c>
      <c r="BF78" s="131" t="str">
        <f t="shared" si="188"/>
        <v/>
      </c>
      <c r="BG78" s="6" t="str">
        <f t="shared" si="158"/>
        <v/>
      </c>
      <c r="BH78" s="6" t="str">
        <f t="shared" si="159"/>
        <v/>
      </c>
      <c r="BI78" s="6" t="str">
        <f t="shared" si="160"/>
        <v/>
      </c>
      <c r="BJ78" s="6" t="e">
        <f t="shared" si="161"/>
        <v>#N/A</v>
      </c>
      <c r="BK78" s="12" t="str">
        <f t="shared" si="203"/>
        <v/>
      </c>
      <c r="BL78" s="6" t="str">
        <f t="shared" si="162"/>
        <v/>
      </c>
      <c r="BM78" s="6" t="str">
        <f t="shared" si="189"/>
        <v/>
      </c>
      <c r="BN78" s="37" t="str">
        <f t="shared" si="163"/>
        <v/>
      </c>
      <c r="BO78" s="54" t="str">
        <f t="shared" si="204"/>
        <v/>
      </c>
      <c r="BP78" s="33"/>
      <c r="BQ78" s="33"/>
      <c r="BR78" s="33"/>
      <c r="BS78" s="33"/>
      <c r="BT78" s="164"/>
      <c r="BU78" s="6" t="e">
        <f t="shared" si="190"/>
        <v>#N/A</v>
      </c>
      <c r="BV78" s="6" t="e">
        <f t="shared" si="191"/>
        <v>#N/A</v>
      </c>
      <c r="BW78" s="6" t="str">
        <f t="shared" si="192"/>
        <v/>
      </c>
      <c r="BX78" s="6" t="str">
        <f>IF(AND(Sufficient_data="Yes",Include_study?="Yes",Moderator&lt;&gt;""),'Moderator Analysis'!F:F-CG$3,"")</f>
        <v/>
      </c>
      <c r="BY78" s="54" t="str">
        <f>IF(AND(Sufficient_data="Yes",Include_study?="Yes",Moderator&lt;&gt;""),Weightf*(Effect_size-CG$5-CG$4*'Moderator Analysis'!F:F)^2,"")</f>
        <v/>
      </c>
      <c r="BZ78" s="33"/>
      <c r="CA78" s="75" t="str">
        <f>IF(AND(Sufficient_data="Yes",Include_study?="Yes",Moderator&lt;&gt;""),1/('Publication Bias Analysis'!F78^2+CG$7),"")</f>
        <v/>
      </c>
      <c r="CB78" s="6" t="str">
        <f>IF(AND(Sufficient_data="Yes",Include_study?="Yes",CA78&lt;&gt;""),Effect_size-'Moderator Analysis'!J$37,"")</f>
        <v/>
      </c>
      <c r="CC78" s="6" t="str">
        <f t="shared" si="193"/>
        <v/>
      </c>
      <c r="CD78" s="54" t="str">
        <f>IF(AND(Sufficient_data="Yes",Include_study?="Yes",CA78&lt;&gt;""),CA:CA*(Effect_size-'Moderator Analysis'!J$29-'Moderator Analysis'!J$30*Moderator)^2,"")</f>
        <v/>
      </c>
      <c r="CI78" s="164"/>
      <c r="CJ78" s="166"/>
      <c r="CK78" s="6" t="str">
        <f t="shared" si="128"/>
        <v/>
      </c>
      <c r="CL78" s="37" t="str">
        <f t="shared" si="194"/>
        <v/>
      </c>
      <c r="CM78" s="37" t="str">
        <f>IF(AND(Include_study?="Yes",Sufficient_data="Yes"),1/(Standard_error^2+IF(Additional_model="Fixed effect",0,'Publication Bias Analysis'!L$32)),"")</f>
        <v/>
      </c>
      <c r="CN78" s="37" t="str">
        <f>IF(AND(Include_study?="Yes",Sufficient_data="Yes"),'Publication Bias Analysis'!E:E-'Publication Bias Analysis'!I$29,"")</f>
        <v/>
      </c>
      <c r="CO78" s="37" t="str">
        <f t="shared" si="195"/>
        <v/>
      </c>
      <c r="CP78" s="37" t="str">
        <f t="shared" si="196"/>
        <v/>
      </c>
      <c r="CQ78" s="104" t="str">
        <f t="shared" si="197"/>
        <v/>
      </c>
      <c r="CR78" s="104" t="str">
        <f>IF(AND(Include_study?="Yes",Sufficient_data="Yes"),CQ:CQ+IF(DC:DC&lt;0,-1,1)*COUNTIF(CQ$2:CQ77,CQ:CQ),"")</f>
        <v/>
      </c>
      <c r="CS78" s="104" t="str">
        <f>IF(AND(Include_study?="Yes",Sufficient_data="Yes"),RANK(DG:DG,DG:DG,1)*IF(DF:DF&lt;0,-1,1)+IF(DF:DF&lt;0,-1,1)*COUNTIF(CQ$2:CQ77,CQ:CQ),"")</f>
        <v/>
      </c>
      <c r="CT78" s="104" t="str">
        <f>IF(AND(Include_study?="Yes",Sufficient_data="Yes"),RANK(DJ:DJ,DJ:DJ,1)*IF(DI:DI&lt;0,-1,1)+IF(DI:DI&lt;0,-1,1)*COUNTIF(CQ$2:CQ77,CQ:CQ),"")</f>
        <v/>
      </c>
      <c r="CU78" s="6" t="e">
        <f>IF(AND(Include_study?="Yes",Sufficient_data="Yes"),'Publication Bias Analysis'!E:E,NA())</f>
        <v>#N/A</v>
      </c>
      <c r="CV78" s="54" t="e">
        <f>IF(AND(Include_study?="Yes",Sufficient_data="Yes"),'Publication Bias Analysis'!F:F,NA())</f>
        <v>#N/A</v>
      </c>
      <c r="CW78" s="33"/>
      <c r="CX78" s="33"/>
      <c r="CY78" s="33"/>
      <c r="CZ78" s="33"/>
      <c r="DA78" s="33"/>
      <c r="DB78" s="157"/>
      <c r="DC7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8" s="6" t="str">
        <f t="shared" si="164"/>
        <v/>
      </c>
      <c r="DE78" s="54" t="str">
        <f>IF(AND(Include_study?="Yes",Sufficient_data="Yes"),1/('Publication Bias Analysis'!F:F^2+IF(Additional_model="Fixed effect",0,$DN$6)),"")</f>
        <v/>
      </c>
      <c r="DF78" s="6" t="str">
        <f>IF(AND(Include_study?="Yes",Sufficient_data="Yes"),IF('Publication Bias Analysis'!L$38="Left",'Publication Bias Analysis'!E:E-DN$3,DN$3-'Publication Bias Analysis'!E:E),"")</f>
        <v/>
      </c>
      <c r="DG78" s="6" t="str">
        <f t="shared" si="165"/>
        <v/>
      </c>
      <c r="DH78" s="54" t="str">
        <f>IF(AND(DF78&lt;&gt;"",CR78&lt;=MAX(CR:CR)-DN$7),1/('Publication Bias Analysis'!F:F^2+IF(Additional_model="Fixed effect",0,$DN$13)),"")</f>
        <v/>
      </c>
      <c r="DI78" s="6" t="str">
        <f>IF(AND(Include_study?="Yes",Sufficient_data="Yes"),IF('Publication Bias Analysis'!L$38="Left",'Publication Bias Analysis'!E:E-DN$10,DN$10-'Publication Bias Analysis'!E:E),"")</f>
        <v/>
      </c>
      <c r="DJ78" s="6" t="str">
        <f t="shared" si="166"/>
        <v/>
      </c>
      <c r="DK78" s="54" t="str">
        <f t="shared" si="198"/>
        <v/>
      </c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W78" s="33"/>
      <c r="DX78" s="33"/>
      <c r="DY78" s="33"/>
      <c r="DZ78" s="33"/>
      <c r="EA78" s="33"/>
      <c r="EB78" s="157"/>
      <c r="EC78" s="6" t="str">
        <f>IF(AND(Include_study?="Yes",Sufficient_data="Yes"),Calculations!CO:CO-AVERAGE(Calculations!CO:CO),"")</f>
        <v/>
      </c>
      <c r="ED78" s="54" t="str">
        <f>IF(AND(Include_study?="Yes",Sufficient_data="Yes"),Calculations!CP78-('Publication Bias Analysis'!P$3+Calculations!CO78*'Publication Bias Analysis'!P$4),"")</f>
        <v/>
      </c>
      <c r="EE78" s="33"/>
      <c r="EF78" s="157"/>
      <c r="EG78" s="6" t="str">
        <f t="shared" si="199"/>
        <v/>
      </c>
      <c r="EH78" s="6" t="str">
        <f t="shared" si="138"/>
        <v/>
      </c>
      <c r="EI78" s="10" t="str">
        <f t="shared" si="200"/>
        <v/>
      </c>
      <c r="EJ78" s="10" t="str">
        <f t="shared" si="201"/>
        <v/>
      </c>
      <c r="EK78" s="10" t="str">
        <f>IF(AND(Include_study?="Yes",Sufficient_data="Yes"),COUNTIFS(EI$2:EI77,"&lt;"&amp;EI78,EJ$2:EJ77,"&lt;"&amp;EJ78)+COUNTIFS(EI$2:EI77,"&gt;"&amp;EI78,EJ$2:EJ77,"&gt;"&amp;EJ78)+COUNTIFS(EI79:EI$201,"&lt;"&amp;EI78,EJ79:EJ$201,"&lt;"&amp;EJ78)+COUNTIFS(EI79:EI$201,"&gt;"&amp;EI78,EJ79:EJ$201,"&gt;"&amp;EJ78),"")</f>
        <v/>
      </c>
      <c r="EL78" s="70" t="str">
        <f>IF(AND(Include_study?="Yes",Sufficient_data="Yes"),COUNTIFS(EI$2:EI77,"&lt;"&amp;EI78,EJ$2:EJ77,"&gt;"&amp;EJ78)+COUNTIFS(EI$2:EI77,"&gt;"&amp;EI78,EJ$2:EJ77,"&lt;"&amp;EJ78)+COUNTIFS(EI79:EI$201,"&lt;"&amp;EI78,EJ79:EJ$201,"&gt;"&amp;EJ78)+COUNTIFS(EI79:EI$201,"&gt;"&amp;EI78,EJ79:EJ$201,"&lt;"&amp;EJ78),"")</f>
        <v/>
      </c>
      <c r="EN78" s="157"/>
      <c r="EO78" s="33"/>
      <c r="EP78" s="33"/>
      <c r="EQ78" s="33"/>
      <c r="ER78" s="33"/>
      <c r="ES78" s="157"/>
      <c r="ET78" s="6" t="e">
        <f t="shared" si="141"/>
        <v>#N/A</v>
      </c>
      <c r="EU78" s="54" t="e">
        <f t="shared" si="142"/>
        <v>#N/A</v>
      </c>
      <c r="EV78" s="33"/>
      <c r="EW78" s="33"/>
      <c r="EX78" s="33"/>
      <c r="EY78" s="33"/>
      <c r="EZ78" s="33"/>
      <c r="FA78" s="157"/>
      <c r="FB78" s="10" t="str">
        <f>IF('Publication Bias Analysis'!AS:AS&lt;&gt;"",RANK('Publication Bias Analysis'!AS:AS,'Publication Bias Analysis'!AS:AS,1)+COUNTIF('Publication Bias Analysis'!AS$2:AS77,'Publication Bias Analysis'!AS78),"")</f>
        <v/>
      </c>
      <c r="FC78" s="6" t="str">
        <f t="shared" si="167"/>
        <v/>
      </c>
      <c r="FD78" s="43" t="e">
        <f>IF(AND(Include_study?="Yes",Sufficient_data="Yes"),'Publication Bias Analysis'!AR78,NA())</f>
        <v>#N/A</v>
      </c>
      <c r="FE78" s="43" t="e">
        <f>IF(AND(Include_study?="Yes",Sufficient_data="Yes"),'Publication Bias Analysis'!AS78,NA())</f>
        <v>#N/A</v>
      </c>
      <c r="FF78" s="6" t="str">
        <f>IF(AND(Include_study?="Yes",Sufficient_data="Yes"),Calculations!FD78-AVERAGE('Publication Bias Analysis'!AR:AR),"")</f>
        <v/>
      </c>
      <c r="FG78" s="54" t="str">
        <f>IF(AND(Include_study?="Yes",Sufficient_data="Yes"),FE:FE-('Publication Bias Analysis'!AV$30+'Publication Bias Analysis'!AV$31*FD:FD),"")</f>
        <v/>
      </c>
      <c r="FM78" s="157"/>
      <c r="FN78" s="6" t="str">
        <f t="shared" si="202"/>
        <v/>
      </c>
      <c r="FO78" s="6" t="str">
        <f t="shared" si="168"/>
        <v/>
      </c>
      <c r="FP78" s="54" t="str">
        <f t="shared" si="205"/>
        <v/>
      </c>
      <c r="FQ78" s="33"/>
    </row>
    <row r="79" spans="1:173" x14ac:dyDescent="0.2">
      <c r="A79" s="163"/>
      <c r="B79" s="10" t="str">
        <f>IF(AND(Sufficient_data="Yes",Include_study?="Yes"),IF(AND(Sort_By=$E$1,Order="Ascending"),IF(Input!Study_name="",COUNTIFS(Input!Study_name,"&lt;&gt;"&amp;"",Include_study?,"Yes",Sufficient_data,"Yes")+1,IF(COUNT(E79)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79" s="10" t="str">
        <f>IF(B79&lt;&gt;"",IF(B79=0,COUNTIF(B$2:B78,0)+1,COUNTIF(B$2:B78,B79)+COUNTIF(B:B,"&lt;"&amp;B79)+1),"")</f>
        <v/>
      </c>
      <c r="D79" s="10" t="str">
        <f t="shared" si="81"/>
        <v/>
      </c>
      <c r="E79" s="6" t="str">
        <f>IF(AND(Sufficient_data="Yes",Include_study?="Yes",Input!Study_name&lt;&gt;""),Input!Study_name,"")</f>
        <v/>
      </c>
      <c r="F79" s="6" t="str">
        <f>IF(AND(Sufficient_data="Yes",Include_study?="Yes"),Input!Effect_size,"")</f>
        <v/>
      </c>
      <c r="G79" s="10" t="str">
        <f>IF(AND(Sufficient_data="Yes",Include_study?="Yes",Input!Number_of_observations&lt;&gt;""),Input!Number_of_observations,"")</f>
        <v/>
      </c>
      <c r="H79" s="6" t="str">
        <f>IF(AND(Sufficient_data="Yes",Include_study?="Yes"),Input!Standard_error,"")</f>
        <v/>
      </c>
      <c r="I79" s="6" t="str">
        <f t="shared" si="82"/>
        <v/>
      </c>
      <c r="J79" s="6" t="str">
        <f t="shared" si="83"/>
        <v/>
      </c>
      <c r="K79" s="6" t="str">
        <f t="shared" si="169"/>
        <v/>
      </c>
      <c r="L79" s="6" t="str">
        <f t="shared" si="170"/>
        <v/>
      </c>
      <c r="M79" s="120" t="str">
        <f t="shared" si="171"/>
        <v/>
      </c>
      <c r="N79" s="54" t="str">
        <f t="shared" si="172"/>
        <v/>
      </c>
      <c r="O79" s="33"/>
      <c r="P79" s="75" t="e">
        <f t="shared" si="88"/>
        <v>#N/A</v>
      </c>
      <c r="Q79" s="6" t="e">
        <f>IF(AND(Sufficient_data="Yes",Include_study?="Yes",Input!Number_of_observations&lt;&gt;""),Effect_size-CI_Lower_limit,NA())</f>
        <v>#N/A</v>
      </c>
      <c r="R79" s="54" t="e">
        <f>IF(AND(Sufficient_data="Yes",Include_study?="Yes",Input!Number_of_observations&lt;&gt;""),CI_Upper_limit-Effect_size,NA())</f>
        <v>#N/A</v>
      </c>
      <c r="S79" s="33"/>
      <c r="T79" s="33"/>
      <c r="U79" s="33"/>
      <c r="V79" s="33"/>
      <c r="W79" s="163"/>
      <c r="X79" s="16" t="str">
        <f t="shared" si="144"/>
        <v/>
      </c>
      <c r="Y79" s="6" t="str">
        <f t="shared" si="173"/>
        <v/>
      </c>
      <c r="Z79" s="6" t="str">
        <f t="shared" si="91"/>
        <v/>
      </c>
      <c r="AA79" s="6" t="str">
        <f>IF(AND(Sufficient_data="Yes",Include_study?="Yes",Subgroup&lt;&gt;""),Input!Effect_size,"")</f>
        <v/>
      </c>
      <c r="AB79" s="6" t="str">
        <f t="shared" si="174"/>
        <v/>
      </c>
      <c r="AC79" s="6" t="str">
        <f t="shared" si="175"/>
        <v/>
      </c>
      <c r="AD79" s="6" t="str">
        <f t="shared" si="176"/>
        <v/>
      </c>
      <c r="AE79" s="6" t="str">
        <f t="shared" si="177"/>
        <v/>
      </c>
      <c r="AF79" s="6" t="str">
        <f t="shared" si="178"/>
        <v/>
      </c>
      <c r="AG79" s="125" t="str">
        <f t="shared" si="179"/>
        <v/>
      </c>
      <c r="AH79" s="128" t="str">
        <f t="shared" si="180"/>
        <v/>
      </c>
      <c r="AI79" s="33"/>
      <c r="AJ79" s="75" t="e">
        <f t="shared" si="145"/>
        <v>#N/A</v>
      </c>
      <c r="AK79" s="37" t="e">
        <f t="shared" si="181"/>
        <v>#N/A</v>
      </c>
      <c r="AL79" s="54" t="e">
        <f t="shared" si="182"/>
        <v>#N/A</v>
      </c>
      <c r="AM79" s="33"/>
      <c r="AN79" s="77" t="str">
        <f t="shared" si="146"/>
        <v/>
      </c>
      <c r="AO79" s="6" t="str">
        <f>IF(AND(Sufficient_data="Yes",Include_study?="Yes",Subgroup&lt;&gt;""),IF(COUNTIFS(Input!G$2:G78,"="&amp;"Yes",Input!C$2:C78,"="&amp;"Yes",Input!H$2:H78,"="&amp;Subgroup)&gt;0,"",Subgroup),"")</f>
        <v/>
      </c>
      <c r="AP79" s="16" t="str">
        <f t="shared" si="147"/>
        <v/>
      </c>
      <c r="AQ79" s="10" t="str">
        <f t="shared" si="148"/>
        <v/>
      </c>
      <c r="AR79" s="6" t="str">
        <f t="shared" si="149"/>
        <v/>
      </c>
      <c r="AS79" s="24" t="str">
        <f t="shared" si="150"/>
        <v/>
      </c>
      <c r="AT79" s="12" t="str">
        <f t="shared" si="151"/>
        <v/>
      </c>
      <c r="AU79" s="6" t="str">
        <f t="shared" si="152"/>
        <v/>
      </c>
      <c r="AV79" s="43" t="str">
        <f t="shared" si="183"/>
        <v/>
      </c>
      <c r="AW79" s="6" t="str">
        <f t="shared" si="153"/>
        <v/>
      </c>
      <c r="AX79" s="6" t="str">
        <f t="shared" si="154"/>
        <v/>
      </c>
      <c r="AY79" s="43" t="str">
        <f t="shared" si="184"/>
        <v/>
      </c>
      <c r="AZ79" s="16" t="str">
        <f t="shared" si="155"/>
        <v/>
      </c>
      <c r="BA79" s="131" t="str">
        <f t="shared" si="185"/>
        <v/>
      </c>
      <c r="BB79" s="131" t="str">
        <f t="shared" si="186"/>
        <v/>
      </c>
      <c r="BC79" s="6" t="str">
        <f t="shared" si="156"/>
        <v/>
      </c>
      <c r="BD79" s="6" t="str">
        <f t="shared" si="157"/>
        <v/>
      </c>
      <c r="BE79" s="131" t="str">
        <f t="shared" si="187"/>
        <v/>
      </c>
      <c r="BF79" s="131" t="str">
        <f t="shared" si="188"/>
        <v/>
      </c>
      <c r="BG79" s="6" t="str">
        <f t="shared" si="158"/>
        <v/>
      </c>
      <c r="BH79" s="6" t="str">
        <f t="shared" si="159"/>
        <v/>
      </c>
      <c r="BI79" s="6" t="str">
        <f t="shared" si="160"/>
        <v/>
      </c>
      <c r="BJ79" s="6" t="e">
        <f t="shared" si="161"/>
        <v>#N/A</v>
      </c>
      <c r="BK79" s="12" t="str">
        <f t="shared" si="203"/>
        <v/>
      </c>
      <c r="BL79" s="6" t="str">
        <f t="shared" si="162"/>
        <v/>
      </c>
      <c r="BM79" s="6" t="str">
        <f t="shared" si="189"/>
        <v/>
      </c>
      <c r="BN79" s="37" t="str">
        <f t="shared" si="163"/>
        <v/>
      </c>
      <c r="BO79" s="54" t="str">
        <f t="shared" si="204"/>
        <v/>
      </c>
      <c r="BP79" s="33"/>
      <c r="BQ79" s="33"/>
      <c r="BR79" s="33"/>
      <c r="BS79" s="33"/>
      <c r="BT79" s="164"/>
      <c r="BU79" s="6" t="e">
        <f t="shared" si="190"/>
        <v>#N/A</v>
      </c>
      <c r="BV79" s="6" t="e">
        <f t="shared" si="191"/>
        <v>#N/A</v>
      </c>
      <c r="BW79" s="6" t="str">
        <f t="shared" si="192"/>
        <v/>
      </c>
      <c r="BX79" s="6" t="str">
        <f>IF(AND(Sufficient_data="Yes",Include_study?="Yes",Moderator&lt;&gt;""),'Moderator Analysis'!F:F-CG$3,"")</f>
        <v/>
      </c>
      <c r="BY79" s="54" t="str">
        <f>IF(AND(Sufficient_data="Yes",Include_study?="Yes",Moderator&lt;&gt;""),Weightf*(Effect_size-CG$5-CG$4*'Moderator Analysis'!F:F)^2,"")</f>
        <v/>
      </c>
      <c r="BZ79" s="33"/>
      <c r="CA79" s="75" t="str">
        <f>IF(AND(Sufficient_data="Yes",Include_study?="Yes",Moderator&lt;&gt;""),1/('Publication Bias Analysis'!F79^2+CG$7),"")</f>
        <v/>
      </c>
      <c r="CB79" s="6" t="str">
        <f>IF(AND(Sufficient_data="Yes",Include_study?="Yes",CA79&lt;&gt;""),Effect_size-'Moderator Analysis'!J$37,"")</f>
        <v/>
      </c>
      <c r="CC79" s="6" t="str">
        <f t="shared" si="193"/>
        <v/>
      </c>
      <c r="CD79" s="54" t="str">
        <f>IF(AND(Sufficient_data="Yes",Include_study?="Yes",CA79&lt;&gt;""),CA:CA*(Effect_size-'Moderator Analysis'!J$29-'Moderator Analysis'!J$30*Moderator)^2,"")</f>
        <v/>
      </c>
      <c r="CI79" s="164"/>
      <c r="CJ79" s="166"/>
      <c r="CK79" s="6" t="str">
        <f t="shared" si="128"/>
        <v/>
      </c>
      <c r="CL79" s="37" t="str">
        <f t="shared" si="194"/>
        <v/>
      </c>
      <c r="CM79" s="37" t="str">
        <f>IF(AND(Include_study?="Yes",Sufficient_data="Yes"),1/(Standard_error^2+IF(Additional_model="Fixed effect",0,'Publication Bias Analysis'!L$32)),"")</f>
        <v/>
      </c>
      <c r="CN79" s="37" t="str">
        <f>IF(AND(Include_study?="Yes",Sufficient_data="Yes"),'Publication Bias Analysis'!E:E-'Publication Bias Analysis'!I$29,"")</f>
        <v/>
      </c>
      <c r="CO79" s="37" t="str">
        <f t="shared" si="195"/>
        <v/>
      </c>
      <c r="CP79" s="37" t="str">
        <f t="shared" si="196"/>
        <v/>
      </c>
      <c r="CQ79" s="104" t="str">
        <f t="shared" si="197"/>
        <v/>
      </c>
      <c r="CR79" s="104" t="str">
        <f>IF(AND(Include_study?="Yes",Sufficient_data="Yes"),CQ:CQ+IF(DC:DC&lt;0,-1,1)*COUNTIF(CQ$2:CQ78,CQ:CQ),"")</f>
        <v/>
      </c>
      <c r="CS79" s="104" t="str">
        <f>IF(AND(Include_study?="Yes",Sufficient_data="Yes"),RANK(DG:DG,DG:DG,1)*IF(DF:DF&lt;0,-1,1)+IF(DF:DF&lt;0,-1,1)*COUNTIF(CQ$2:CQ78,CQ:CQ),"")</f>
        <v/>
      </c>
      <c r="CT79" s="104" t="str">
        <f>IF(AND(Include_study?="Yes",Sufficient_data="Yes"),RANK(DJ:DJ,DJ:DJ,1)*IF(DI:DI&lt;0,-1,1)+IF(DI:DI&lt;0,-1,1)*COUNTIF(CQ$2:CQ78,CQ:CQ),"")</f>
        <v/>
      </c>
      <c r="CU79" s="6" t="e">
        <f>IF(AND(Include_study?="Yes",Sufficient_data="Yes"),'Publication Bias Analysis'!E:E,NA())</f>
        <v>#N/A</v>
      </c>
      <c r="CV79" s="54" t="e">
        <f>IF(AND(Include_study?="Yes",Sufficient_data="Yes"),'Publication Bias Analysis'!F:F,NA())</f>
        <v>#N/A</v>
      </c>
      <c r="CW79" s="33"/>
      <c r="CX79" s="33"/>
      <c r="CY79" s="33"/>
      <c r="CZ79" s="33"/>
      <c r="DA79" s="33"/>
      <c r="DB79" s="157"/>
      <c r="DC7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79" s="6" t="str">
        <f t="shared" si="164"/>
        <v/>
      </c>
      <c r="DE79" s="54" t="str">
        <f>IF(AND(Include_study?="Yes",Sufficient_data="Yes"),1/('Publication Bias Analysis'!F:F^2+IF(Additional_model="Fixed effect",0,$DN$6)),"")</f>
        <v/>
      </c>
      <c r="DF79" s="6" t="str">
        <f>IF(AND(Include_study?="Yes",Sufficient_data="Yes"),IF('Publication Bias Analysis'!L$38="Left",'Publication Bias Analysis'!E:E-DN$3,DN$3-'Publication Bias Analysis'!E:E),"")</f>
        <v/>
      </c>
      <c r="DG79" s="6" t="str">
        <f t="shared" si="165"/>
        <v/>
      </c>
      <c r="DH79" s="54" t="str">
        <f>IF(AND(DF79&lt;&gt;"",CR79&lt;=MAX(CR:CR)-DN$7),1/('Publication Bias Analysis'!F:F^2+IF(Additional_model="Fixed effect",0,$DN$13)),"")</f>
        <v/>
      </c>
      <c r="DI79" s="6" t="str">
        <f>IF(AND(Include_study?="Yes",Sufficient_data="Yes"),IF('Publication Bias Analysis'!L$38="Left",'Publication Bias Analysis'!E:E-DN$10,DN$10-'Publication Bias Analysis'!E:E),"")</f>
        <v/>
      </c>
      <c r="DJ79" s="6" t="str">
        <f t="shared" si="166"/>
        <v/>
      </c>
      <c r="DK79" s="54" t="str">
        <f t="shared" si="198"/>
        <v/>
      </c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W79" s="33"/>
      <c r="DX79" s="33"/>
      <c r="DY79" s="33"/>
      <c r="DZ79" s="33"/>
      <c r="EA79" s="33"/>
      <c r="EB79" s="157"/>
      <c r="EC79" s="6" t="str">
        <f>IF(AND(Include_study?="Yes",Sufficient_data="Yes"),Calculations!CO:CO-AVERAGE(Calculations!CO:CO),"")</f>
        <v/>
      </c>
      <c r="ED79" s="54" t="str">
        <f>IF(AND(Include_study?="Yes",Sufficient_data="Yes"),Calculations!CP79-('Publication Bias Analysis'!P$3+Calculations!CO79*'Publication Bias Analysis'!P$4),"")</f>
        <v/>
      </c>
      <c r="EE79" s="33"/>
      <c r="EF79" s="157"/>
      <c r="EG79" s="6" t="str">
        <f t="shared" si="199"/>
        <v/>
      </c>
      <c r="EH79" s="6" t="str">
        <f t="shared" si="138"/>
        <v/>
      </c>
      <c r="EI79" s="10" t="str">
        <f t="shared" si="200"/>
        <v/>
      </c>
      <c r="EJ79" s="10" t="str">
        <f t="shared" si="201"/>
        <v/>
      </c>
      <c r="EK79" s="10" t="str">
        <f>IF(AND(Include_study?="Yes",Sufficient_data="Yes"),COUNTIFS(EI$2:EI78,"&lt;"&amp;EI79,EJ$2:EJ78,"&lt;"&amp;EJ79)+COUNTIFS(EI$2:EI78,"&gt;"&amp;EI79,EJ$2:EJ78,"&gt;"&amp;EJ79)+COUNTIFS(EI80:EI$201,"&lt;"&amp;EI79,EJ80:EJ$201,"&lt;"&amp;EJ79)+COUNTIFS(EI80:EI$201,"&gt;"&amp;EI79,EJ80:EJ$201,"&gt;"&amp;EJ79),"")</f>
        <v/>
      </c>
      <c r="EL79" s="70" t="str">
        <f>IF(AND(Include_study?="Yes",Sufficient_data="Yes"),COUNTIFS(EI$2:EI78,"&lt;"&amp;EI79,EJ$2:EJ78,"&gt;"&amp;EJ79)+COUNTIFS(EI$2:EI78,"&gt;"&amp;EI79,EJ$2:EJ78,"&lt;"&amp;EJ79)+COUNTIFS(EI80:EI$201,"&lt;"&amp;EI79,EJ80:EJ$201,"&gt;"&amp;EJ79)+COUNTIFS(EI80:EI$201,"&gt;"&amp;EI79,EJ80:EJ$201,"&lt;"&amp;EJ79),"")</f>
        <v/>
      </c>
      <c r="EN79" s="157"/>
      <c r="EO79" s="33"/>
      <c r="EP79" s="33"/>
      <c r="EQ79" s="33"/>
      <c r="ER79" s="33"/>
      <c r="ES79" s="157"/>
      <c r="ET79" s="6" t="e">
        <f t="shared" si="141"/>
        <v>#N/A</v>
      </c>
      <c r="EU79" s="54" t="e">
        <f t="shared" si="142"/>
        <v>#N/A</v>
      </c>
      <c r="EV79" s="33"/>
      <c r="EW79" s="33"/>
      <c r="EX79" s="33"/>
      <c r="EY79" s="33"/>
      <c r="EZ79" s="33"/>
      <c r="FA79" s="157"/>
      <c r="FB79" s="10" t="str">
        <f>IF('Publication Bias Analysis'!AS:AS&lt;&gt;"",RANK('Publication Bias Analysis'!AS:AS,'Publication Bias Analysis'!AS:AS,1)+COUNTIF('Publication Bias Analysis'!AS$2:AS78,'Publication Bias Analysis'!AS79),"")</f>
        <v/>
      </c>
      <c r="FC79" s="6" t="str">
        <f t="shared" si="167"/>
        <v/>
      </c>
      <c r="FD79" s="43" t="e">
        <f>IF(AND(Include_study?="Yes",Sufficient_data="Yes"),'Publication Bias Analysis'!AR79,NA())</f>
        <v>#N/A</v>
      </c>
      <c r="FE79" s="43" t="e">
        <f>IF(AND(Include_study?="Yes",Sufficient_data="Yes"),'Publication Bias Analysis'!AS79,NA())</f>
        <v>#N/A</v>
      </c>
      <c r="FF79" s="6" t="str">
        <f>IF(AND(Include_study?="Yes",Sufficient_data="Yes"),Calculations!FD79-AVERAGE('Publication Bias Analysis'!AR:AR),"")</f>
        <v/>
      </c>
      <c r="FG79" s="54" t="str">
        <f>IF(AND(Include_study?="Yes",Sufficient_data="Yes"),FE:FE-('Publication Bias Analysis'!AV$30+'Publication Bias Analysis'!AV$31*FD:FD),"")</f>
        <v/>
      </c>
      <c r="FM79" s="157"/>
      <c r="FN79" s="6" t="str">
        <f t="shared" si="202"/>
        <v/>
      </c>
      <c r="FO79" s="6" t="str">
        <f t="shared" si="168"/>
        <v/>
      </c>
      <c r="FP79" s="54" t="str">
        <f t="shared" si="205"/>
        <v/>
      </c>
      <c r="FQ79" s="33"/>
    </row>
    <row r="80" spans="1:173" x14ac:dyDescent="0.2">
      <c r="A80" s="163"/>
      <c r="B80" s="10" t="str">
        <f>IF(AND(Sufficient_data="Yes",Include_study?="Yes"),IF(AND(Sort_By=$E$1,Order="Ascending"),IF(Input!Study_name="",COUNTIFS(Input!Study_name,"&lt;&gt;"&amp;"",Include_study?,"Yes",Sufficient_data,"Yes")+1,IF(COUNT(E80)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0" s="10" t="str">
        <f>IF(B80&lt;&gt;"",IF(B80=0,COUNTIF(B$2:B79,0)+1,COUNTIF(B$2:B79,B80)+COUNTIF(B:B,"&lt;"&amp;B80)+1),"")</f>
        <v/>
      </c>
      <c r="D80" s="10" t="str">
        <f t="shared" si="81"/>
        <v/>
      </c>
      <c r="E80" s="6" t="str">
        <f>IF(AND(Sufficient_data="Yes",Include_study?="Yes",Input!Study_name&lt;&gt;""),Input!Study_name,"")</f>
        <v/>
      </c>
      <c r="F80" s="6" t="str">
        <f>IF(AND(Sufficient_data="Yes",Include_study?="Yes"),Input!Effect_size,"")</f>
        <v/>
      </c>
      <c r="G80" s="10" t="str">
        <f>IF(AND(Sufficient_data="Yes",Include_study?="Yes",Input!Number_of_observations&lt;&gt;""),Input!Number_of_observations,"")</f>
        <v/>
      </c>
      <c r="H80" s="6" t="str">
        <f>IF(AND(Sufficient_data="Yes",Include_study?="Yes"),Input!Standard_error,"")</f>
        <v/>
      </c>
      <c r="I80" s="6" t="str">
        <f t="shared" si="82"/>
        <v/>
      </c>
      <c r="J80" s="6" t="str">
        <f t="shared" si="83"/>
        <v/>
      </c>
      <c r="K80" s="6" t="str">
        <f t="shared" si="169"/>
        <v/>
      </c>
      <c r="L80" s="6" t="str">
        <f t="shared" si="170"/>
        <v/>
      </c>
      <c r="M80" s="120" t="str">
        <f t="shared" si="171"/>
        <v/>
      </c>
      <c r="N80" s="54" t="str">
        <f t="shared" si="172"/>
        <v/>
      </c>
      <c r="O80" s="33"/>
      <c r="P80" s="75" t="e">
        <f t="shared" si="88"/>
        <v>#N/A</v>
      </c>
      <c r="Q80" s="6" t="e">
        <f>IF(AND(Sufficient_data="Yes",Include_study?="Yes",Input!Number_of_observations&lt;&gt;""),Effect_size-CI_Lower_limit,NA())</f>
        <v>#N/A</v>
      </c>
      <c r="R80" s="54" t="e">
        <f>IF(AND(Sufficient_data="Yes",Include_study?="Yes",Input!Number_of_observations&lt;&gt;""),CI_Upper_limit-Effect_size,NA())</f>
        <v>#N/A</v>
      </c>
      <c r="S80" s="33"/>
      <c r="T80" s="33"/>
      <c r="U80" s="33"/>
      <c r="V80" s="33"/>
      <c r="W80" s="163"/>
      <c r="X80" s="16" t="str">
        <f t="shared" si="144"/>
        <v/>
      </c>
      <c r="Y80" s="6" t="str">
        <f t="shared" si="173"/>
        <v/>
      </c>
      <c r="Z80" s="6" t="str">
        <f t="shared" si="91"/>
        <v/>
      </c>
      <c r="AA80" s="6" t="str">
        <f>IF(AND(Sufficient_data="Yes",Include_study?="Yes",Subgroup&lt;&gt;""),Input!Effect_size,"")</f>
        <v/>
      </c>
      <c r="AB80" s="6" t="str">
        <f t="shared" si="174"/>
        <v/>
      </c>
      <c r="AC80" s="6" t="str">
        <f t="shared" si="175"/>
        <v/>
      </c>
      <c r="AD80" s="6" t="str">
        <f t="shared" si="176"/>
        <v/>
      </c>
      <c r="AE80" s="6" t="str">
        <f t="shared" si="177"/>
        <v/>
      </c>
      <c r="AF80" s="6" t="str">
        <f t="shared" si="178"/>
        <v/>
      </c>
      <c r="AG80" s="125" t="str">
        <f t="shared" si="179"/>
        <v/>
      </c>
      <c r="AH80" s="128" t="str">
        <f t="shared" si="180"/>
        <v/>
      </c>
      <c r="AI80" s="33"/>
      <c r="AJ80" s="75" t="e">
        <f t="shared" si="145"/>
        <v>#N/A</v>
      </c>
      <c r="AK80" s="37" t="e">
        <f t="shared" si="181"/>
        <v>#N/A</v>
      </c>
      <c r="AL80" s="54" t="e">
        <f t="shared" si="182"/>
        <v>#N/A</v>
      </c>
      <c r="AM80" s="33"/>
      <c r="AN80" s="77" t="str">
        <f t="shared" si="146"/>
        <v/>
      </c>
      <c r="AO80" s="6" t="str">
        <f>IF(AND(Sufficient_data="Yes",Include_study?="Yes",Subgroup&lt;&gt;""),IF(COUNTIFS(Input!G$2:G79,"="&amp;"Yes",Input!C$2:C79,"="&amp;"Yes",Input!H$2:H79,"="&amp;Subgroup)&gt;0,"",Subgroup),"")</f>
        <v/>
      </c>
      <c r="AP80" s="16" t="str">
        <f t="shared" si="147"/>
        <v/>
      </c>
      <c r="AQ80" s="10" t="str">
        <f t="shared" si="148"/>
        <v/>
      </c>
      <c r="AR80" s="6" t="str">
        <f t="shared" si="149"/>
        <v/>
      </c>
      <c r="AS80" s="24" t="str">
        <f t="shared" si="150"/>
        <v/>
      </c>
      <c r="AT80" s="12" t="str">
        <f t="shared" si="151"/>
        <v/>
      </c>
      <c r="AU80" s="6" t="str">
        <f t="shared" si="152"/>
        <v/>
      </c>
      <c r="AV80" s="43" t="str">
        <f t="shared" si="183"/>
        <v/>
      </c>
      <c r="AW80" s="6" t="str">
        <f t="shared" si="153"/>
        <v/>
      </c>
      <c r="AX80" s="6" t="str">
        <f t="shared" si="154"/>
        <v/>
      </c>
      <c r="AY80" s="43" t="str">
        <f t="shared" si="184"/>
        <v/>
      </c>
      <c r="AZ80" s="16" t="str">
        <f t="shared" si="155"/>
        <v/>
      </c>
      <c r="BA80" s="131" t="str">
        <f t="shared" si="185"/>
        <v/>
      </c>
      <c r="BB80" s="131" t="str">
        <f t="shared" si="186"/>
        <v/>
      </c>
      <c r="BC80" s="6" t="str">
        <f t="shared" si="156"/>
        <v/>
      </c>
      <c r="BD80" s="6" t="str">
        <f t="shared" si="157"/>
        <v/>
      </c>
      <c r="BE80" s="131" t="str">
        <f t="shared" si="187"/>
        <v/>
      </c>
      <c r="BF80" s="131" t="str">
        <f t="shared" si="188"/>
        <v/>
      </c>
      <c r="BG80" s="6" t="str">
        <f t="shared" si="158"/>
        <v/>
      </c>
      <c r="BH80" s="6" t="str">
        <f t="shared" si="159"/>
        <v/>
      </c>
      <c r="BI80" s="6" t="str">
        <f t="shared" si="160"/>
        <v/>
      </c>
      <c r="BJ80" s="6" t="e">
        <f t="shared" si="161"/>
        <v>#N/A</v>
      </c>
      <c r="BK80" s="12" t="str">
        <f t="shared" si="203"/>
        <v/>
      </c>
      <c r="BL80" s="6" t="str">
        <f t="shared" si="162"/>
        <v/>
      </c>
      <c r="BM80" s="6" t="str">
        <f t="shared" si="189"/>
        <v/>
      </c>
      <c r="BN80" s="37" t="str">
        <f t="shared" si="163"/>
        <v/>
      </c>
      <c r="BO80" s="54" t="str">
        <f t="shared" si="204"/>
        <v/>
      </c>
      <c r="BP80" s="33"/>
      <c r="BQ80" s="33"/>
      <c r="BR80" s="33"/>
      <c r="BS80" s="33"/>
      <c r="BT80" s="164"/>
      <c r="BU80" s="6" t="e">
        <f t="shared" si="190"/>
        <v>#N/A</v>
      </c>
      <c r="BV80" s="6" t="e">
        <f t="shared" si="191"/>
        <v>#N/A</v>
      </c>
      <c r="BW80" s="6" t="str">
        <f t="shared" si="192"/>
        <v/>
      </c>
      <c r="BX80" s="6" t="str">
        <f>IF(AND(Sufficient_data="Yes",Include_study?="Yes",Moderator&lt;&gt;""),'Moderator Analysis'!F:F-CG$3,"")</f>
        <v/>
      </c>
      <c r="BY80" s="54" t="str">
        <f>IF(AND(Sufficient_data="Yes",Include_study?="Yes",Moderator&lt;&gt;""),Weightf*(Effect_size-CG$5-CG$4*'Moderator Analysis'!F:F)^2,"")</f>
        <v/>
      </c>
      <c r="BZ80" s="33"/>
      <c r="CA80" s="75" t="str">
        <f>IF(AND(Sufficient_data="Yes",Include_study?="Yes",Moderator&lt;&gt;""),1/('Publication Bias Analysis'!F80^2+CG$7),"")</f>
        <v/>
      </c>
      <c r="CB80" s="6" t="str">
        <f>IF(AND(Sufficient_data="Yes",Include_study?="Yes",CA80&lt;&gt;""),Effect_size-'Moderator Analysis'!J$37,"")</f>
        <v/>
      </c>
      <c r="CC80" s="6" t="str">
        <f t="shared" si="193"/>
        <v/>
      </c>
      <c r="CD80" s="54" t="str">
        <f>IF(AND(Sufficient_data="Yes",Include_study?="Yes",CA80&lt;&gt;""),CA:CA*(Effect_size-'Moderator Analysis'!J$29-'Moderator Analysis'!J$30*Moderator)^2,"")</f>
        <v/>
      </c>
      <c r="CI80" s="164"/>
      <c r="CJ80" s="166"/>
      <c r="CK80" s="6" t="str">
        <f t="shared" si="128"/>
        <v/>
      </c>
      <c r="CL80" s="37" t="str">
        <f t="shared" si="194"/>
        <v/>
      </c>
      <c r="CM80" s="37" t="str">
        <f>IF(AND(Include_study?="Yes",Sufficient_data="Yes"),1/(Standard_error^2+IF(Additional_model="Fixed effect",0,'Publication Bias Analysis'!L$32)),"")</f>
        <v/>
      </c>
      <c r="CN80" s="37" t="str">
        <f>IF(AND(Include_study?="Yes",Sufficient_data="Yes"),'Publication Bias Analysis'!E:E-'Publication Bias Analysis'!I$29,"")</f>
        <v/>
      </c>
      <c r="CO80" s="37" t="str">
        <f t="shared" si="195"/>
        <v/>
      </c>
      <c r="CP80" s="37" t="str">
        <f t="shared" si="196"/>
        <v/>
      </c>
      <c r="CQ80" s="104" t="str">
        <f t="shared" si="197"/>
        <v/>
      </c>
      <c r="CR80" s="104" t="str">
        <f>IF(AND(Include_study?="Yes",Sufficient_data="Yes"),CQ:CQ+IF(DC:DC&lt;0,-1,1)*COUNTIF(CQ$2:CQ79,CQ:CQ),"")</f>
        <v/>
      </c>
      <c r="CS80" s="104" t="str">
        <f>IF(AND(Include_study?="Yes",Sufficient_data="Yes"),RANK(DG:DG,DG:DG,1)*IF(DF:DF&lt;0,-1,1)+IF(DF:DF&lt;0,-1,1)*COUNTIF(CQ$2:CQ79,CQ:CQ),"")</f>
        <v/>
      </c>
      <c r="CT80" s="104" t="str">
        <f>IF(AND(Include_study?="Yes",Sufficient_data="Yes"),RANK(DJ:DJ,DJ:DJ,1)*IF(DI:DI&lt;0,-1,1)+IF(DI:DI&lt;0,-1,1)*COUNTIF(CQ$2:CQ79,CQ:CQ),"")</f>
        <v/>
      </c>
      <c r="CU80" s="6" t="e">
        <f>IF(AND(Include_study?="Yes",Sufficient_data="Yes"),'Publication Bias Analysis'!E:E,NA())</f>
        <v>#N/A</v>
      </c>
      <c r="CV80" s="54" t="e">
        <f>IF(AND(Include_study?="Yes",Sufficient_data="Yes"),'Publication Bias Analysis'!F:F,NA())</f>
        <v>#N/A</v>
      </c>
      <c r="CW80" s="33"/>
      <c r="CX80" s="33"/>
      <c r="CY80" s="33"/>
      <c r="CZ80" s="33"/>
      <c r="DA80" s="33"/>
      <c r="DB80" s="157"/>
      <c r="DC8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0" s="6" t="str">
        <f t="shared" si="164"/>
        <v/>
      </c>
      <c r="DE80" s="54" t="str">
        <f>IF(AND(Include_study?="Yes",Sufficient_data="Yes"),1/('Publication Bias Analysis'!F:F^2+IF(Additional_model="Fixed effect",0,$DN$6)),"")</f>
        <v/>
      </c>
      <c r="DF80" s="6" t="str">
        <f>IF(AND(Include_study?="Yes",Sufficient_data="Yes"),IF('Publication Bias Analysis'!L$38="Left",'Publication Bias Analysis'!E:E-DN$3,DN$3-'Publication Bias Analysis'!E:E),"")</f>
        <v/>
      </c>
      <c r="DG80" s="6" t="str">
        <f t="shared" si="165"/>
        <v/>
      </c>
      <c r="DH80" s="54" t="str">
        <f>IF(AND(DF80&lt;&gt;"",CR80&lt;=MAX(CR:CR)-DN$7),1/('Publication Bias Analysis'!F:F^2+IF(Additional_model="Fixed effect",0,$DN$13)),"")</f>
        <v/>
      </c>
      <c r="DI80" s="6" t="str">
        <f>IF(AND(Include_study?="Yes",Sufficient_data="Yes"),IF('Publication Bias Analysis'!L$38="Left",'Publication Bias Analysis'!E:E-DN$10,DN$10-'Publication Bias Analysis'!E:E),"")</f>
        <v/>
      </c>
      <c r="DJ80" s="6" t="str">
        <f t="shared" si="166"/>
        <v/>
      </c>
      <c r="DK80" s="54" t="str">
        <f t="shared" si="198"/>
        <v/>
      </c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W80" s="33"/>
      <c r="DX80" s="33"/>
      <c r="DY80" s="33"/>
      <c r="DZ80" s="33"/>
      <c r="EA80" s="33"/>
      <c r="EB80" s="157"/>
      <c r="EC80" s="6" t="str">
        <f>IF(AND(Include_study?="Yes",Sufficient_data="Yes"),Calculations!CO:CO-AVERAGE(Calculations!CO:CO),"")</f>
        <v/>
      </c>
      <c r="ED80" s="54" t="str">
        <f>IF(AND(Include_study?="Yes",Sufficient_data="Yes"),Calculations!CP80-('Publication Bias Analysis'!P$3+Calculations!CO80*'Publication Bias Analysis'!P$4),"")</f>
        <v/>
      </c>
      <c r="EE80" s="33"/>
      <c r="EF80" s="157"/>
      <c r="EG80" s="6" t="str">
        <f t="shared" si="199"/>
        <v/>
      </c>
      <c r="EH80" s="6" t="str">
        <f t="shared" si="138"/>
        <v/>
      </c>
      <c r="EI80" s="10" t="str">
        <f t="shared" si="200"/>
        <v/>
      </c>
      <c r="EJ80" s="10" t="str">
        <f t="shared" si="201"/>
        <v/>
      </c>
      <c r="EK80" s="10" t="str">
        <f>IF(AND(Include_study?="Yes",Sufficient_data="Yes"),COUNTIFS(EI$2:EI79,"&lt;"&amp;EI80,EJ$2:EJ79,"&lt;"&amp;EJ80)+COUNTIFS(EI$2:EI79,"&gt;"&amp;EI80,EJ$2:EJ79,"&gt;"&amp;EJ80)+COUNTIFS(EI81:EI$201,"&lt;"&amp;EI80,EJ81:EJ$201,"&lt;"&amp;EJ80)+COUNTIFS(EI81:EI$201,"&gt;"&amp;EI80,EJ81:EJ$201,"&gt;"&amp;EJ80),"")</f>
        <v/>
      </c>
      <c r="EL80" s="70" t="str">
        <f>IF(AND(Include_study?="Yes",Sufficient_data="Yes"),COUNTIFS(EI$2:EI79,"&lt;"&amp;EI80,EJ$2:EJ79,"&gt;"&amp;EJ80)+COUNTIFS(EI$2:EI79,"&gt;"&amp;EI80,EJ$2:EJ79,"&lt;"&amp;EJ80)+COUNTIFS(EI81:EI$201,"&lt;"&amp;EI80,EJ81:EJ$201,"&gt;"&amp;EJ80)+COUNTIFS(EI81:EI$201,"&gt;"&amp;EI80,EJ81:EJ$201,"&lt;"&amp;EJ80),"")</f>
        <v/>
      </c>
      <c r="EN80" s="157"/>
      <c r="EO80" s="33"/>
      <c r="EP80" s="33"/>
      <c r="EQ80" s="33"/>
      <c r="ER80" s="33"/>
      <c r="ES80" s="157"/>
      <c r="ET80" s="6" t="e">
        <f t="shared" si="141"/>
        <v>#N/A</v>
      </c>
      <c r="EU80" s="54" t="e">
        <f t="shared" si="142"/>
        <v>#N/A</v>
      </c>
      <c r="EV80" s="33"/>
      <c r="EW80" s="33"/>
      <c r="EX80" s="33"/>
      <c r="EY80" s="33"/>
      <c r="EZ80" s="33"/>
      <c r="FA80" s="157"/>
      <c r="FB80" s="10" t="str">
        <f>IF('Publication Bias Analysis'!AS:AS&lt;&gt;"",RANK('Publication Bias Analysis'!AS:AS,'Publication Bias Analysis'!AS:AS,1)+COUNTIF('Publication Bias Analysis'!AS$2:AS79,'Publication Bias Analysis'!AS80),"")</f>
        <v/>
      </c>
      <c r="FC80" s="6" t="str">
        <f t="shared" si="167"/>
        <v/>
      </c>
      <c r="FD80" s="43" t="e">
        <f>IF(AND(Include_study?="Yes",Sufficient_data="Yes"),'Publication Bias Analysis'!AR80,NA())</f>
        <v>#N/A</v>
      </c>
      <c r="FE80" s="43" t="e">
        <f>IF(AND(Include_study?="Yes",Sufficient_data="Yes"),'Publication Bias Analysis'!AS80,NA())</f>
        <v>#N/A</v>
      </c>
      <c r="FF80" s="6" t="str">
        <f>IF(AND(Include_study?="Yes",Sufficient_data="Yes"),Calculations!FD80-AVERAGE('Publication Bias Analysis'!AR:AR),"")</f>
        <v/>
      </c>
      <c r="FG80" s="54" t="str">
        <f>IF(AND(Include_study?="Yes",Sufficient_data="Yes"),FE:FE-('Publication Bias Analysis'!AV$30+'Publication Bias Analysis'!AV$31*FD:FD),"")</f>
        <v/>
      </c>
      <c r="FM80" s="157"/>
      <c r="FN80" s="6" t="str">
        <f t="shared" si="202"/>
        <v/>
      </c>
      <c r="FO80" s="6" t="str">
        <f t="shared" si="168"/>
        <v/>
      </c>
      <c r="FP80" s="54" t="str">
        <f t="shared" si="205"/>
        <v/>
      </c>
      <c r="FQ80" s="33"/>
    </row>
    <row r="81" spans="1:173" x14ac:dyDescent="0.2">
      <c r="A81" s="163"/>
      <c r="B81" s="10" t="str">
        <f>IF(AND(Sufficient_data="Yes",Include_study?="Yes"),IF(AND(Sort_By=$E$1,Order="Ascending"),IF(Input!Study_name="",COUNTIFS(Input!Study_name,"&lt;&gt;"&amp;"",Include_study?,"Yes",Sufficient_data,"Yes")+1,IF(COUNT(E81)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1" s="10" t="str">
        <f>IF(B81&lt;&gt;"",IF(B81=0,COUNTIF(B$2:B80,0)+1,COUNTIF(B$2:B80,B81)+COUNTIF(B:B,"&lt;"&amp;B81)+1),"")</f>
        <v/>
      </c>
      <c r="D81" s="10" t="str">
        <f t="shared" si="81"/>
        <v/>
      </c>
      <c r="E81" s="6" t="str">
        <f>IF(AND(Sufficient_data="Yes",Include_study?="Yes",Input!Study_name&lt;&gt;""),Input!Study_name,"")</f>
        <v/>
      </c>
      <c r="F81" s="6" t="str">
        <f>IF(AND(Sufficient_data="Yes",Include_study?="Yes"),Input!Effect_size,"")</f>
        <v/>
      </c>
      <c r="G81" s="10" t="str">
        <f>IF(AND(Sufficient_data="Yes",Include_study?="Yes",Input!Number_of_observations&lt;&gt;""),Input!Number_of_observations,"")</f>
        <v/>
      </c>
      <c r="H81" s="6" t="str">
        <f>IF(AND(Sufficient_data="Yes",Include_study?="Yes"),Input!Standard_error,"")</f>
        <v/>
      </c>
      <c r="I81" s="6" t="str">
        <f t="shared" si="82"/>
        <v/>
      </c>
      <c r="J81" s="6" t="str">
        <f t="shared" si="83"/>
        <v/>
      </c>
      <c r="K81" s="6" t="str">
        <f t="shared" si="169"/>
        <v/>
      </c>
      <c r="L81" s="6" t="str">
        <f t="shared" si="170"/>
        <v/>
      </c>
      <c r="M81" s="120" t="str">
        <f t="shared" si="171"/>
        <v/>
      </c>
      <c r="N81" s="54" t="str">
        <f t="shared" si="172"/>
        <v/>
      </c>
      <c r="O81" s="33"/>
      <c r="P81" s="75" t="e">
        <f t="shared" si="88"/>
        <v>#N/A</v>
      </c>
      <c r="Q81" s="6" t="e">
        <f>IF(AND(Sufficient_data="Yes",Include_study?="Yes",Input!Number_of_observations&lt;&gt;""),Effect_size-CI_Lower_limit,NA())</f>
        <v>#N/A</v>
      </c>
      <c r="R81" s="54" t="e">
        <f>IF(AND(Sufficient_data="Yes",Include_study?="Yes",Input!Number_of_observations&lt;&gt;""),CI_Upper_limit-Effect_size,NA())</f>
        <v>#N/A</v>
      </c>
      <c r="S81" s="33"/>
      <c r="T81" s="33"/>
      <c r="U81" s="33"/>
      <c r="V81" s="33"/>
      <c r="W81" s="163"/>
      <c r="X81" s="16" t="str">
        <f t="shared" si="144"/>
        <v/>
      </c>
      <c r="Y81" s="6" t="str">
        <f t="shared" si="173"/>
        <v/>
      </c>
      <c r="Z81" s="6" t="str">
        <f t="shared" si="91"/>
        <v/>
      </c>
      <c r="AA81" s="6" t="str">
        <f>IF(AND(Sufficient_data="Yes",Include_study?="Yes",Subgroup&lt;&gt;""),Input!Effect_size,"")</f>
        <v/>
      </c>
      <c r="AB81" s="6" t="str">
        <f t="shared" si="174"/>
        <v/>
      </c>
      <c r="AC81" s="6" t="str">
        <f t="shared" si="175"/>
        <v/>
      </c>
      <c r="AD81" s="6" t="str">
        <f t="shared" si="176"/>
        <v/>
      </c>
      <c r="AE81" s="6" t="str">
        <f t="shared" si="177"/>
        <v/>
      </c>
      <c r="AF81" s="6" t="str">
        <f t="shared" si="178"/>
        <v/>
      </c>
      <c r="AG81" s="125" t="str">
        <f t="shared" si="179"/>
        <v/>
      </c>
      <c r="AH81" s="128" t="str">
        <f t="shared" si="180"/>
        <v/>
      </c>
      <c r="AI81" s="33"/>
      <c r="AJ81" s="75" t="e">
        <f t="shared" si="145"/>
        <v>#N/A</v>
      </c>
      <c r="AK81" s="37" t="e">
        <f t="shared" si="181"/>
        <v>#N/A</v>
      </c>
      <c r="AL81" s="54" t="e">
        <f t="shared" si="182"/>
        <v>#N/A</v>
      </c>
      <c r="AM81" s="33"/>
      <c r="AN81" s="77" t="str">
        <f t="shared" si="146"/>
        <v/>
      </c>
      <c r="AO81" s="6" t="str">
        <f>IF(AND(Sufficient_data="Yes",Include_study?="Yes",Subgroup&lt;&gt;""),IF(COUNTIFS(Input!G$2:G80,"="&amp;"Yes",Input!C$2:C80,"="&amp;"Yes",Input!H$2:H80,"="&amp;Subgroup)&gt;0,"",Subgroup),"")</f>
        <v/>
      </c>
      <c r="AP81" s="16" t="str">
        <f t="shared" si="147"/>
        <v/>
      </c>
      <c r="AQ81" s="10" t="str">
        <f t="shared" si="148"/>
        <v/>
      </c>
      <c r="AR81" s="6" t="str">
        <f t="shared" si="149"/>
        <v/>
      </c>
      <c r="AS81" s="24" t="str">
        <f t="shared" si="150"/>
        <v/>
      </c>
      <c r="AT81" s="12" t="str">
        <f t="shared" si="151"/>
        <v/>
      </c>
      <c r="AU81" s="6" t="str">
        <f t="shared" si="152"/>
        <v/>
      </c>
      <c r="AV81" s="43" t="str">
        <f t="shared" si="183"/>
        <v/>
      </c>
      <c r="AW81" s="6" t="str">
        <f t="shared" si="153"/>
        <v/>
      </c>
      <c r="AX81" s="6" t="str">
        <f t="shared" si="154"/>
        <v/>
      </c>
      <c r="AY81" s="43" t="str">
        <f t="shared" si="184"/>
        <v/>
      </c>
      <c r="AZ81" s="16" t="str">
        <f t="shared" si="155"/>
        <v/>
      </c>
      <c r="BA81" s="131" t="str">
        <f t="shared" si="185"/>
        <v/>
      </c>
      <c r="BB81" s="131" t="str">
        <f t="shared" si="186"/>
        <v/>
      </c>
      <c r="BC81" s="6" t="str">
        <f t="shared" si="156"/>
        <v/>
      </c>
      <c r="BD81" s="6" t="str">
        <f t="shared" si="157"/>
        <v/>
      </c>
      <c r="BE81" s="131" t="str">
        <f t="shared" si="187"/>
        <v/>
      </c>
      <c r="BF81" s="131" t="str">
        <f t="shared" si="188"/>
        <v/>
      </c>
      <c r="BG81" s="6" t="str">
        <f t="shared" si="158"/>
        <v/>
      </c>
      <c r="BH81" s="6" t="str">
        <f t="shared" si="159"/>
        <v/>
      </c>
      <c r="BI81" s="6" t="str">
        <f t="shared" si="160"/>
        <v/>
      </c>
      <c r="BJ81" s="6" t="e">
        <f t="shared" si="161"/>
        <v>#N/A</v>
      </c>
      <c r="BK81" s="12" t="str">
        <f t="shared" si="203"/>
        <v/>
      </c>
      <c r="BL81" s="6" t="str">
        <f t="shared" si="162"/>
        <v/>
      </c>
      <c r="BM81" s="6" t="str">
        <f t="shared" si="189"/>
        <v/>
      </c>
      <c r="BN81" s="37" t="str">
        <f t="shared" si="163"/>
        <v/>
      </c>
      <c r="BO81" s="54" t="str">
        <f t="shared" si="204"/>
        <v/>
      </c>
      <c r="BP81" s="33"/>
      <c r="BQ81" s="33"/>
      <c r="BR81" s="33"/>
      <c r="BS81" s="33"/>
      <c r="BT81" s="164"/>
      <c r="BU81" s="6" t="e">
        <f t="shared" si="190"/>
        <v>#N/A</v>
      </c>
      <c r="BV81" s="6" t="e">
        <f t="shared" si="191"/>
        <v>#N/A</v>
      </c>
      <c r="BW81" s="6" t="str">
        <f t="shared" si="192"/>
        <v/>
      </c>
      <c r="BX81" s="6" t="str">
        <f>IF(AND(Sufficient_data="Yes",Include_study?="Yes",Moderator&lt;&gt;""),'Moderator Analysis'!F:F-CG$3,"")</f>
        <v/>
      </c>
      <c r="BY81" s="54" t="str">
        <f>IF(AND(Sufficient_data="Yes",Include_study?="Yes",Moderator&lt;&gt;""),Weightf*(Effect_size-CG$5-CG$4*'Moderator Analysis'!F:F)^2,"")</f>
        <v/>
      </c>
      <c r="BZ81" s="33"/>
      <c r="CA81" s="75" t="str">
        <f>IF(AND(Sufficient_data="Yes",Include_study?="Yes",Moderator&lt;&gt;""),1/('Publication Bias Analysis'!F81^2+CG$7),"")</f>
        <v/>
      </c>
      <c r="CB81" s="6" t="str">
        <f>IF(AND(Sufficient_data="Yes",Include_study?="Yes",CA81&lt;&gt;""),Effect_size-'Moderator Analysis'!J$37,"")</f>
        <v/>
      </c>
      <c r="CC81" s="6" t="str">
        <f t="shared" si="193"/>
        <v/>
      </c>
      <c r="CD81" s="54" t="str">
        <f>IF(AND(Sufficient_data="Yes",Include_study?="Yes",CA81&lt;&gt;""),CA:CA*(Effect_size-'Moderator Analysis'!J$29-'Moderator Analysis'!J$30*Moderator)^2,"")</f>
        <v/>
      </c>
      <c r="CI81" s="164"/>
      <c r="CJ81" s="166"/>
      <c r="CK81" s="6" t="str">
        <f t="shared" si="128"/>
        <v/>
      </c>
      <c r="CL81" s="37" t="str">
        <f t="shared" si="194"/>
        <v/>
      </c>
      <c r="CM81" s="37" t="str">
        <f>IF(AND(Include_study?="Yes",Sufficient_data="Yes"),1/(Standard_error^2+IF(Additional_model="Fixed effect",0,'Publication Bias Analysis'!L$32)),"")</f>
        <v/>
      </c>
      <c r="CN81" s="37" t="str">
        <f>IF(AND(Include_study?="Yes",Sufficient_data="Yes"),'Publication Bias Analysis'!E:E-'Publication Bias Analysis'!I$29,"")</f>
        <v/>
      </c>
      <c r="CO81" s="37" t="str">
        <f t="shared" si="195"/>
        <v/>
      </c>
      <c r="CP81" s="37" t="str">
        <f t="shared" si="196"/>
        <v/>
      </c>
      <c r="CQ81" s="104" t="str">
        <f t="shared" si="197"/>
        <v/>
      </c>
      <c r="CR81" s="104" t="str">
        <f>IF(AND(Include_study?="Yes",Sufficient_data="Yes"),CQ:CQ+IF(DC:DC&lt;0,-1,1)*COUNTIF(CQ$2:CQ80,CQ:CQ),"")</f>
        <v/>
      </c>
      <c r="CS81" s="104" t="str">
        <f>IF(AND(Include_study?="Yes",Sufficient_data="Yes"),RANK(DG:DG,DG:DG,1)*IF(DF:DF&lt;0,-1,1)+IF(DF:DF&lt;0,-1,1)*COUNTIF(CQ$2:CQ80,CQ:CQ),"")</f>
        <v/>
      </c>
      <c r="CT81" s="104" t="str">
        <f>IF(AND(Include_study?="Yes",Sufficient_data="Yes"),RANK(DJ:DJ,DJ:DJ,1)*IF(DI:DI&lt;0,-1,1)+IF(DI:DI&lt;0,-1,1)*COUNTIF(CQ$2:CQ80,CQ:CQ),"")</f>
        <v/>
      </c>
      <c r="CU81" s="6" t="e">
        <f>IF(AND(Include_study?="Yes",Sufficient_data="Yes"),'Publication Bias Analysis'!E:E,NA())</f>
        <v>#N/A</v>
      </c>
      <c r="CV81" s="54" t="e">
        <f>IF(AND(Include_study?="Yes",Sufficient_data="Yes"),'Publication Bias Analysis'!F:F,NA())</f>
        <v>#N/A</v>
      </c>
      <c r="CW81" s="33"/>
      <c r="CX81" s="33"/>
      <c r="CY81" s="33"/>
      <c r="CZ81" s="33"/>
      <c r="DA81" s="33"/>
      <c r="DB81" s="157"/>
      <c r="DC8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1" s="6" t="str">
        <f t="shared" si="164"/>
        <v/>
      </c>
      <c r="DE81" s="54" t="str">
        <f>IF(AND(Include_study?="Yes",Sufficient_data="Yes"),1/('Publication Bias Analysis'!F:F^2+IF(Additional_model="Fixed effect",0,$DN$6)),"")</f>
        <v/>
      </c>
      <c r="DF81" s="6" t="str">
        <f>IF(AND(Include_study?="Yes",Sufficient_data="Yes"),IF('Publication Bias Analysis'!L$38="Left",'Publication Bias Analysis'!E:E-DN$3,DN$3-'Publication Bias Analysis'!E:E),"")</f>
        <v/>
      </c>
      <c r="DG81" s="6" t="str">
        <f t="shared" si="165"/>
        <v/>
      </c>
      <c r="DH81" s="54" t="str">
        <f>IF(AND(DF81&lt;&gt;"",CR81&lt;=MAX(CR:CR)-DN$7),1/('Publication Bias Analysis'!F:F^2+IF(Additional_model="Fixed effect",0,$DN$13)),"")</f>
        <v/>
      </c>
      <c r="DI81" s="6" t="str">
        <f>IF(AND(Include_study?="Yes",Sufficient_data="Yes"),IF('Publication Bias Analysis'!L$38="Left",'Publication Bias Analysis'!E:E-DN$10,DN$10-'Publication Bias Analysis'!E:E),"")</f>
        <v/>
      </c>
      <c r="DJ81" s="6" t="str">
        <f t="shared" si="166"/>
        <v/>
      </c>
      <c r="DK81" s="54" t="str">
        <f t="shared" si="198"/>
        <v/>
      </c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W81" s="33"/>
      <c r="DX81" s="33"/>
      <c r="DY81" s="33"/>
      <c r="DZ81" s="33"/>
      <c r="EA81" s="33"/>
      <c r="EB81" s="157"/>
      <c r="EC81" s="6" t="str">
        <f>IF(AND(Include_study?="Yes",Sufficient_data="Yes"),Calculations!CO:CO-AVERAGE(Calculations!CO:CO),"")</f>
        <v/>
      </c>
      <c r="ED81" s="54" t="str">
        <f>IF(AND(Include_study?="Yes",Sufficient_data="Yes"),Calculations!CP81-('Publication Bias Analysis'!P$3+Calculations!CO81*'Publication Bias Analysis'!P$4),"")</f>
        <v/>
      </c>
      <c r="EE81" s="33"/>
      <c r="EF81" s="157"/>
      <c r="EG81" s="6" t="str">
        <f t="shared" si="199"/>
        <v/>
      </c>
      <c r="EH81" s="6" t="str">
        <f t="shared" si="138"/>
        <v/>
      </c>
      <c r="EI81" s="10" t="str">
        <f t="shared" si="200"/>
        <v/>
      </c>
      <c r="EJ81" s="10" t="str">
        <f t="shared" si="201"/>
        <v/>
      </c>
      <c r="EK81" s="10" t="str">
        <f>IF(AND(Include_study?="Yes",Sufficient_data="Yes"),COUNTIFS(EI$2:EI80,"&lt;"&amp;EI81,EJ$2:EJ80,"&lt;"&amp;EJ81)+COUNTIFS(EI$2:EI80,"&gt;"&amp;EI81,EJ$2:EJ80,"&gt;"&amp;EJ81)+COUNTIFS(EI82:EI$201,"&lt;"&amp;EI81,EJ82:EJ$201,"&lt;"&amp;EJ81)+COUNTIFS(EI82:EI$201,"&gt;"&amp;EI81,EJ82:EJ$201,"&gt;"&amp;EJ81),"")</f>
        <v/>
      </c>
      <c r="EL81" s="70" t="str">
        <f>IF(AND(Include_study?="Yes",Sufficient_data="Yes"),COUNTIFS(EI$2:EI80,"&lt;"&amp;EI81,EJ$2:EJ80,"&gt;"&amp;EJ81)+COUNTIFS(EI$2:EI80,"&gt;"&amp;EI81,EJ$2:EJ80,"&lt;"&amp;EJ81)+COUNTIFS(EI82:EI$201,"&lt;"&amp;EI81,EJ82:EJ$201,"&gt;"&amp;EJ81)+COUNTIFS(EI82:EI$201,"&gt;"&amp;EI81,EJ82:EJ$201,"&lt;"&amp;EJ81),"")</f>
        <v/>
      </c>
      <c r="EN81" s="157"/>
      <c r="EO81" s="33"/>
      <c r="EP81" s="33"/>
      <c r="EQ81" s="33"/>
      <c r="ER81" s="33"/>
      <c r="ES81" s="157"/>
      <c r="ET81" s="6" t="e">
        <f t="shared" si="141"/>
        <v>#N/A</v>
      </c>
      <c r="EU81" s="54" t="e">
        <f t="shared" si="142"/>
        <v>#N/A</v>
      </c>
      <c r="EV81" s="33"/>
      <c r="EW81" s="33"/>
      <c r="EX81" s="33"/>
      <c r="EY81" s="33"/>
      <c r="EZ81" s="33"/>
      <c r="FA81" s="157"/>
      <c r="FB81" s="10" t="str">
        <f>IF('Publication Bias Analysis'!AS:AS&lt;&gt;"",RANK('Publication Bias Analysis'!AS:AS,'Publication Bias Analysis'!AS:AS,1)+COUNTIF('Publication Bias Analysis'!AS$2:AS80,'Publication Bias Analysis'!AS81),"")</f>
        <v/>
      </c>
      <c r="FC81" s="6" t="str">
        <f t="shared" si="167"/>
        <v/>
      </c>
      <c r="FD81" s="43" t="e">
        <f>IF(AND(Include_study?="Yes",Sufficient_data="Yes"),'Publication Bias Analysis'!AR81,NA())</f>
        <v>#N/A</v>
      </c>
      <c r="FE81" s="43" t="e">
        <f>IF(AND(Include_study?="Yes",Sufficient_data="Yes"),'Publication Bias Analysis'!AS81,NA())</f>
        <v>#N/A</v>
      </c>
      <c r="FF81" s="6" t="str">
        <f>IF(AND(Include_study?="Yes",Sufficient_data="Yes"),Calculations!FD81-AVERAGE('Publication Bias Analysis'!AR:AR),"")</f>
        <v/>
      </c>
      <c r="FG81" s="54" t="str">
        <f>IF(AND(Include_study?="Yes",Sufficient_data="Yes"),FE:FE-('Publication Bias Analysis'!AV$30+'Publication Bias Analysis'!AV$31*FD:FD),"")</f>
        <v/>
      </c>
      <c r="FM81" s="157"/>
      <c r="FN81" s="6" t="str">
        <f t="shared" si="202"/>
        <v/>
      </c>
      <c r="FO81" s="6" t="str">
        <f t="shared" si="168"/>
        <v/>
      </c>
      <c r="FP81" s="54" t="str">
        <f t="shared" si="205"/>
        <v/>
      </c>
      <c r="FQ81" s="33"/>
    </row>
    <row r="82" spans="1:173" x14ac:dyDescent="0.2">
      <c r="A82" s="163"/>
      <c r="B82" s="10" t="str">
        <f>IF(AND(Sufficient_data="Yes",Include_study?="Yes"),IF(AND(Sort_By=$E$1,Order="Ascending"),IF(Input!Study_name="",COUNTIFS(Input!Study_name,"&lt;&gt;"&amp;"",Include_study?,"Yes",Sufficient_data,"Yes")+1,IF(COUNT(E82)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2" s="10" t="str">
        <f>IF(B82&lt;&gt;"",IF(B82=0,COUNTIF(B$2:B81,0)+1,COUNTIF(B$2:B81,B82)+COUNTIF(B:B,"&lt;"&amp;B82)+1),"")</f>
        <v/>
      </c>
      <c r="D82" s="10" t="str">
        <f t="shared" si="81"/>
        <v/>
      </c>
      <c r="E82" s="6" t="str">
        <f>IF(AND(Sufficient_data="Yes",Include_study?="Yes",Input!Study_name&lt;&gt;""),Input!Study_name,"")</f>
        <v/>
      </c>
      <c r="F82" s="6" t="str">
        <f>IF(AND(Sufficient_data="Yes",Include_study?="Yes"),Input!Effect_size,"")</f>
        <v/>
      </c>
      <c r="G82" s="10" t="str">
        <f>IF(AND(Sufficient_data="Yes",Include_study?="Yes",Input!Number_of_observations&lt;&gt;""),Input!Number_of_observations,"")</f>
        <v/>
      </c>
      <c r="H82" s="6" t="str">
        <f>IF(AND(Sufficient_data="Yes",Include_study?="Yes"),Input!Standard_error,"")</f>
        <v/>
      </c>
      <c r="I82" s="6" t="str">
        <f t="shared" si="82"/>
        <v/>
      </c>
      <c r="J82" s="6" t="str">
        <f t="shared" si="83"/>
        <v/>
      </c>
      <c r="K82" s="6" t="str">
        <f t="shared" si="169"/>
        <v/>
      </c>
      <c r="L82" s="6" t="str">
        <f t="shared" si="170"/>
        <v/>
      </c>
      <c r="M82" s="120" t="str">
        <f t="shared" si="171"/>
        <v/>
      </c>
      <c r="N82" s="54" t="str">
        <f t="shared" si="172"/>
        <v/>
      </c>
      <c r="O82" s="33"/>
      <c r="P82" s="75" t="e">
        <f t="shared" si="88"/>
        <v>#N/A</v>
      </c>
      <c r="Q82" s="6" t="e">
        <f>IF(AND(Sufficient_data="Yes",Include_study?="Yes",Input!Number_of_observations&lt;&gt;""),Effect_size-CI_Lower_limit,NA())</f>
        <v>#N/A</v>
      </c>
      <c r="R82" s="54" t="e">
        <f>IF(AND(Sufficient_data="Yes",Include_study?="Yes",Input!Number_of_observations&lt;&gt;""),CI_Upper_limit-Effect_size,NA())</f>
        <v>#N/A</v>
      </c>
      <c r="S82" s="33"/>
      <c r="T82" s="33"/>
      <c r="U82" s="33"/>
      <c r="V82" s="33"/>
      <c r="W82" s="163"/>
      <c r="X82" s="16" t="str">
        <f t="shared" si="144"/>
        <v/>
      </c>
      <c r="Y82" s="6" t="str">
        <f t="shared" si="173"/>
        <v/>
      </c>
      <c r="Z82" s="6" t="str">
        <f t="shared" si="91"/>
        <v/>
      </c>
      <c r="AA82" s="6" t="str">
        <f>IF(AND(Sufficient_data="Yes",Include_study?="Yes",Subgroup&lt;&gt;""),Input!Effect_size,"")</f>
        <v/>
      </c>
      <c r="AB82" s="6" t="str">
        <f t="shared" si="174"/>
        <v/>
      </c>
      <c r="AC82" s="6" t="str">
        <f t="shared" si="175"/>
        <v/>
      </c>
      <c r="AD82" s="6" t="str">
        <f t="shared" si="176"/>
        <v/>
      </c>
      <c r="AE82" s="6" t="str">
        <f t="shared" si="177"/>
        <v/>
      </c>
      <c r="AF82" s="6" t="str">
        <f t="shared" si="178"/>
        <v/>
      </c>
      <c r="AG82" s="125" t="str">
        <f t="shared" si="179"/>
        <v/>
      </c>
      <c r="AH82" s="128" t="str">
        <f t="shared" si="180"/>
        <v/>
      </c>
      <c r="AI82" s="33"/>
      <c r="AJ82" s="75" t="e">
        <f t="shared" si="145"/>
        <v>#N/A</v>
      </c>
      <c r="AK82" s="37" t="e">
        <f t="shared" si="181"/>
        <v>#N/A</v>
      </c>
      <c r="AL82" s="54" t="e">
        <f t="shared" si="182"/>
        <v>#N/A</v>
      </c>
      <c r="AM82" s="33"/>
      <c r="AN82" s="77" t="str">
        <f t="shared" si="146"/>
        <v/>
      </c>
      <c r="AO82" s="6" t="str">
        <f>IF(AND(Sufficient_data="Yes",Include_study?="Yes",Subgroup&lt;&gt;""),IF(COUNTIFS(Input!G$2:G81,"="&amp;"Yes",Input!C$2:C81,"="&amp;"Yes",Input!H$2:H81,"="&amp;Subgroup)&gt;0,"",Subgroup),"")</f>
        <v/>
      </c>
      <c r="AP82" s="16" t="str">
        <f t="shared" si="147"/>
        <v/>
      </c>
      <c r="AQ82" s="10" t="str">
        <f t="shared" si="148"/>
        <v/>
      </c>
      <c r="AR82" s="6" t="str">
        <f t="shared" si="149"/>
        <v/>
      </c>
      <c r="AS82" s="24" t="str">
        <f t="shared" si="150"/>
        <v/>
      </c>
      <c r="AT82" s="12" t="str">
        <f t="shared" si="151"/>
        <v/>
      </c>
      <c r="AU82" s="6" t="str">
        <f t="shared" si="152"/>
        <v/>
      </c>
      <c r="AV82" s="43" t="str">
        <f t="shared" si="183"/>
        <v/>
      </c>
      <c r="AW82" s="6" t="str">
        <f t="shared" si="153"/>
        <v/>
      </c>
      <c r="AX82" s="6" t="str">
        <f t="shared" si="154"/>
        <v/>
      </c>
      <c r="AY82" s="43" t="str">
        <f t="shared" si="184"/>
        <v/>
      </c>
      <c r="AZ82" s="16" t="str">
        <f t="shared" si="155"/>
        <v/>
      </c>
      <c r="BA82" s="131" t="str">
        <f t="shared" si="185"/>
        <v/>
      </c>
      <c r="BB82" s="131" t="str">
        <f t="shared" si="186"/>
        <v/>
      </c>
      <c r="BC82" s="6" t="str">
        <f t="shared" si="156"/>
        <v/>
      </c>
      <c r="BD82" s="6" t="str">
        <f t="shared" si="157"/>
        <v/>
      </c>
      <c r="BE82" s="131" t="str">
        <f t="shared" si="187"/>
        <v/>
      </c>
      <c r="BF82" s="131" t="str">
        <f t="shared" si="188"/>
        <v/>
      </c>
      <c r="BG82" s="6" t="str">
        <f t="shared" si="158"/>
        <v/>
      </c>
      <c r="BH82" s="6" t="str">
        <f t="shared" si="159"/>
        <v/>
      </c>
      <c r="BI82" s="6" t="str">
        <f t="shared" si="160"/>
        <v/>
      </c>
      <c r="BJ82" s="6" t="e">
        <f t="shared" si="161"/>
        <v>#N/A</v>
      </c>
      <c r="BK82" s="12" t="str">
        <f t="shared" si="203"/>
        <v/>
      </c>
      <c r="BL82" s="6" t="str">
        <f t="shared" si="162"/>
        <v/>
      </c>
      <c r="BM82" s="6" t="str">
        <f t="shared" si="189"/>
        <v/>
      </c>
      <c r="BN82" s="37" t="str">
        <f t="shared" si="163"/>
        <v/>
      </c>
      <c r="BO82" s="54" t="str">
        <f t="shared" si="204"/>
        <v/>
      </c>
      <c r="BP82" s="33"/>
      <c r="BQ82" s="33"/>
      <c r="BR82" s="33"/>
      <c r="BS82" s="33"/>
      <c r="BT82" s="164"/>
      <c r="BU82" s="6" t="e">
        <f t="shared" si="190"/>
        <v>#N/A</v>
      </c>
      <c r="BV82" s="6" t="e">
        <f t="shared" si="191"/>
        <v>#N/A</v>
      </c>
      <c r="BW82" s="6" t="str">
        <f t="shared" si="192"/>
        <v/>
      </c>
      <c r="BX82" s="6" t="str">
        <f>IF(AND(Sufficient_data="Yes",Include_study?="Yes",Moderator&lt;&gt;""),'Moderator Analysis'!F:F-CG$3,"")</f>
        <v/>
      </c>
      <c r="BY82" s="54" t="str">
        <f>IF(AND(Sufficient_data="Yes",Include_study?="Yes",Moderator&lt;&gt;""),Weightf*(Effect_size-CG$5-CG$4*'Moderator Analysis'!F:F)^2,"")</f>
        <v/>
      </c>
      <c r="BZ82" s="33"/>
      <c r="CA82" s="75" t="str">
        <f>IF(AND(Sufficient_data="Yes",Include_study?="Yes",Moderator&lt;&gt;""),1/('Publication Bias Analysis'!F82^2+CG$7),"")</f>
        <v/>
      </c>
      <c r="CB82" s="6" t="str">
        <f>IF(AND(Sufficient_data="Yes",Include_study?="Yes",CA82&lt;&gt;""),Effect_size-'Moderator Analysis'!J$37,"")</f>
        <v/>
      </c>
      <c r="CC82" s="6" t="str">
        <f t="shared" si="193"/>
        <v/>
      </c>
      <c r="CD82" s="54" t="str">
        <f>IF(AND(Sufficient_data="Yes",Include_study?="Yes",CA82&lt;&gt;""),CA:CA*(Effect_size-'Moderator Analysis'!J$29-'Moderator Analysis'!J$30*Moderator)^2,"")</f>
        <v/>
      </c>
      <c r="CI82" s="164"/>
      <c r="CJ82" s="166"/>
      <c r="CK82" s="6" t="str">
        <f t="shared" si="128"/>
        <v/>
      </c>
      <c r="CL82" s="37" t="str">
        <f t="shared" si="194"/>
        <v/>
      </c>
      <c r="CM82" s="37" t="str">
        <f>IF(AND(Include_study?="Yes",Sufficient_data="Yes"),1/(Standard_error^2+IF(Additional_model="Fixed effect",0,'Publication Bias Analysis'!L$32)),"")</f>
        <v/>
      </c>
      <c r="CN82" s="37" t="str">
        <f>IF(AND(Include_study?="Yes",Sufficient_data="Yes"),'Publication Bias Analysis'!E:E-'Publication Bias Analysis'!I$29,"")</f>
        <v/>
      </c>
      <c r="CO82" s="37" t="str">
        <f t="shared" si="195"/>
        <v/>
      </c>
      <c r="CP82" s="37" t="str">
        <f t="shared" si="196"/>
        <v/>
      </c>
      <c r="CQ82" s="104" t="str">
        <f t="shared" si="197"/>
        <v/>
      </c>
      <c r="CR82" s="104" t="str">
        <f>IF(AND(Include_study?="Yes",Sufficient_data="Yes"),CQ:CQ+IF(DC:DC&lt;0,-1,1)*COUNTIF(CQ$2:CQ81,CQ:CQ),"")</f>
        <v/>
      </c>
      <c r="CS82" s="104" t="str">
        <f>IF(AND(Include_study?="Yes",Sufficient_data="Yes"),RANK(DG:DG,DG:DG,1)*IF(DF:DF&lt;0,-1,1)+IF(DF:DF&lt;0,-1,1)*COUNTIF(CQ$2:CQ81,CQ:CQ),"")</f>
        <v/>
      </c>
      <c r="CT82" s="104" t="str">
        <f>IF(AND(Include_study?="Yes",Sufficient_data="Yes"),RANK(DJ:DJ,DJ:DJ,1)*IF(DI:DI&lt;0,-1,1)+IF(DI:DI&lt;0,-1,1)*COUNTIF(CQ$2:CQ81,CQ:CQ),"")</f>
        <v/>
      </c>
      <c r="CU82" s="6" t="e">
        <f>IF(AND(Include_study?="Yes",Sufficient_data="Yes"),'Publication Bias Analysis'!E:E,NA())</f>
        <v>#N/A</v>
      </c>
      <c r="CV82" s="54" t="e">
        <f>IF(AND(Include_study?="Yes",Sufficient_data="Yes"),'Publication Bias Analysis'!F:F,NA())</f>
        <v>#N/A</v>
      </c>
      <c r="CW82" s="33"/>
      <c r="CX82" s="33"/>
      <c r="CY82" s="33"/>
      <c r="CZ82" s="33"/>
      <c r="DA82" s="33"/>
      <c r="DB82" s="157"/>
      <c r="DC8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2" s="6" t="str">
        <f t="shared" si="164"/>
        <v/>
      </c>
      <c r="DE82" s="54" t="str">
        <f>IF(AND(Include_study?="Yes",Sufficient_data="Yes"),1/('Publication Bias Analysis'!F:F^2+IF(Additional_model="Fixed effect",0,$DN$6)),"")</f>
        <v/>
      </c>
      <c r="DF82" s="6" t="str">
        <f>IF(AND(Include_study?="Yes",Sufficient_data="Yes"),IF('Publication Bias Analysis'!L$38="Left",'Publication Bias Analysis'!E:E-DN$3,DN$3-'Publication Bias Analysis'!E:E),"")</f>
        <v/>
      </c>
      <c r="DG82" s="6" t="str">
        <f t="shared" si="165"/>
        <v/>
      </c>
      <c r="DH82" s="54" t="str">
        <f>IF(AND(DF82&lt;&gt;"",CR82&lt;=MAX(CR:CR)-DN$7),1/('Publication Bias Analysis'!F:F^2+IF(Additional_model="Fixed effect",0,$DN$13)),"")</f>
        <v/>
      </c>
      <c r="DI82" s="6" t="str">
        <f>IF(AND(Include_study?="Yes",Sufficient_data="Yes"),IF('Publication Bias Analysis'!L$38="Left",'Publication Bias Analysis'!E:E-DN$10,DN$10-'Publication Bias Analysis'!E:E),"")</f>
        <v/>
      </c>
      <c r="DJ82" s="6" t="str">
        <f t="shared" si="166"/>
        <v/>
      </c>
      <c r="DK82" s="54" t="str">
        <f t="shared" si="198"/>
        <v/>
      </c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W82" s="33"/>
      <c r="DX82" s="33"/>
      <c r="DY82" s="33"/>
      <c r="DZ82" s="33"/>
      <c r="EA82" s="33"/>
      <c r="EB82" s="157"/>
      <c r="EC82" s="6" t="str">
        <f>IF(AND(Include_study?="Yes",Sufficient_data="Yes"),Calculations!CO:CO-AVERAGE(Calculations!CO:CO),"")</f>
        <v/>
      </c>
      <c r="ED82" s="54" t="str">
        <f>IF(AND(Include_study?="Yes",Sufficient_data="Yes"),Calculations!CP82-('Publication Bias Analysis'!P$3+Calculations!CO82*'Publication Bias Analysis'!P$4),"")</f>
        <v/>
      </c>
      <c r="EE82" s="33"/>
      <c r="EF82" s="157"/>
      <c r="EG82" s="6" t="str">
        <f t="shared" si="199"/>
        <v/>
      </c>
      <c r="EH82" s="6" t="str">
        <f t="shared" si="138"/>
        <v/>
      </c>
      <c r="EI82" s="10" t="str">
        <f t="shared" si="200"/>
        <v/>
      </c>
      <c r="EJ82" s="10" t="str">
        <f t="shared" si="201"/>
        <v/>
      </c>
      <c r="EK82" s="10" t="str">
        <f>IF(AND(Include_study?="Yes",Sufficient_data="Yes"),COUNTIFS(EI$2:EI81,"&lt;"&amp;EI82,EJ$2:EJ81,"&lt;"&amp;EJ82)+COUNTIFS(EI$2:EI81,"&gt;"&amp;EI82,EJ$2:EJ81,"&gt;"&amp;EJ82)+COUNTIFS(EI83:EI$201,"&lt;"&amp;EI82,EJ83:EJ$201,"&lt;"&amp;EJ82)+COUNTIFS(EI83:EI$201,"&gt;"&amp;EI82,EJ83:EJ$201,"&gt;"&amp;EJ82),"")</f>
        <v/>
      </c>
      <c r="EL82" s="70" t="str">
        <f>IF(AND(Include_study?="Yes",Sufficient_data="Yes"),COUNTIFS(EI$2:EI81,"&lt;"&amp;EI82,EJ$2:EJ81,"&gt;"&amp;EJ82)+COUNTIFS(EI$2:EI81,"&gt;"&amp;EI82,EJ$2:EJ81,"&lt;"&amp;EJ82)+COUNTIFS(EI83:EI$201,"&lt;"&amp;EI82,EJ83:EJ$201,"&gt;"&amp;EJ82)+COUNTIFS(EI83:EI$201,"&gt;"&amp;EI82,EJ83:EJ$201,"&lt;"&amp;EJ82),"")</f>
        <v/>
      </c>
      <c r="EN82" s="157"/>
      <c r="EO82" s="33"/>
      <c r="EP82" s="33"/>
      <c r="EQ82" s="33"/>
      <c r="ER82" s="33"/>
      <c r="ES82" s="157"/>
      <c r="ET82" s="6" t="e">
        <f t="shared" si="141"/>
        <v>#N/A</v>
      </c>
      <c r="EU82" s="54" t="e">
        <f t="shared" si="142"/>
        <v>#N/A</v>
      </c>
      <c r="EV82" s="33"/>
      <c r="EW82" s="33"/>
      <c r="EX82" s="33"/>
      <c r="EY82" s="33"/>
      <c r="EZ82" s="33"/>
      <c r="FA82" s="157"/>
      <c r="FB82" s="10" t="str">
        <f>IF('Publication Bias Analysis'!AS:AS&lt;&gt;"",RANK('Publication Bias Analysis'!AS:AS,'Publication Bias Analysis'!AS:AS,1)+COUNTIF('Publication Bias Analysis'!AS$2:AS81,'Publication Bias Analysis'!AS82),"")</f>
        <v/>
      </c>
      <c r="FC82" s="6" t="str">
        <f t="shared" si="167"/>
        <v/>
      </c>
      <c r="FD82" s="43" t="e">
        <f>IF(AND(Include_study?="Yes",Sufficient_data="Yes"),'Publication Bias Analysis'!AR82,NA())</f>
        <v>#N/A</v>
      </c>
      <c r="FE82" s="43" t="e">
        <f>IF(AND(Include_study?="Yes",Sufficient_data="Yes"),'Publication Bias Analysis'!AS82,NA())</f>
        <v>#N/A</v>
      </c>
      <c r="FF82" s="6" t="str">
        <f>IF(AND(Include_study?="Yes",Sufficient_data="Yes"),Calculations!FD82-AVERAGE('Publication Bias Analysis'!AR:AR),"")</f>
        <v/>
      </c>
      <c r="FG82" s="54" t="str">
        <f>IF(AND(Include_study?="Yes",Sufficient_data="Yes"),FE:FE-('Publication Bias Analysis'!AV$30+'Publication Bias Analysis'!AV$31*FD:FD),"")</f>
        <v/>
      </c>
      <c r="FM82" s="157"/>
      <c r="FN82" s="6" t="str">
        <f t="shared" si="202"/>
        <v/>
      </c>
      <c r="FO82" s="6" t="str">
        <f t="shared" si="168"/>
        <v/>
      </c>
      <c r="FP82" s="54" t="str">
        <f t="shared" si="205"/>
        <v/>
      </c>
      <c r="FQ82" s="33"/>
    </row>
    <row r="83" spans="1:173" x14ac:dyDescent="0.2">
      <c r="A83" s="163"/>
      <c r="B83" s="10" t="str">
        <f>IF(AND(Sufficient_data="Yes",Include_study?="Yes"),IF(AND(Sort_By=$E$1,Order="Ascending"),IF(Input!Study_name="",COUNTIFS(Input!Study_name,"&lt;&gt;"&amp;"",Include_study?,"Yes",Sufficient_data,"Yes")+1,IF(COUNT(E83)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3" s="10" t="str">
        <f>IF(B83&lt;&gt;"",IF(B83=0,COUNTIF(B$2:B82,0)+1,COUNTIF(B$2:B82,B83)+COUNTIF(B:B,"&lt;"&amp;B83)+1),"")</f>
        <v/>
      </c>
      <c r="D83" s="10" t="str">
        <f t="shared" si="81"/>
        <v/>
      </c>
      <c r="E83" s="6" t="str">
        <f>IF(AND(Sufficient_data="Yes",Include_study?="Yes",Input!Study_name&lt;&gt;""),Input!Study_name,"")</f>
        <v/>
      </c>
      <c r="F83" s="6" t="str">
        <f>IF(AND(Sufficient_data="Yes",Include_study?="Yes"),Input!Effect_size,"")</f>
        <v/>
      </c>
      <c r="G83" s="10" t="str">
        <f>IF(AND(Sufficient_data="Yes",Include_study?="Yes",Input!Number_of_observations&lt;&gt;""),Input!Number_of_observations,"")</f>
        <v/>
      </c>
      <c r="H83" s="6" t="str">
        <f>IF(AND(Sufficient_data="Yes",Include_study?="Yes"),Input!Standard_error,"")</f>
        <v/>
      </c>
      <c r="I83" s="6" t="str">
        <f t="shared" si="82"/>
        <v/>
      </c>
      <c r="J83" s="6" t="str">
        <f t="shared" si="83"/>
        <v/>
      </c>
      <c r="K83" s="6" t="str">
        <f t="shared" si="169"/>
        <v/>
      </c>
      <c r="L83" s="6" t="str">
        <f t="shared" si="170"/>
        <v/>
      </c>
      <c r="M83" s="120" t="str">
        <f t="shared" si="171"/>
        <v/>
      </c>
      <c r="N83" s="54" t="str">
        <f t="shared" si="172"/>
        <v/>
      </c>
      <c r="O83" s="33"/>
      <c r="P83" s="75" t="e">
        <f t="shared" si="88"/>
        <v>#N/A</v>
      </c>
      <c r="Q83" s="6" t="e">
        <f>IF(AND(Sufficient_data="Yes",Include_study?="Yes",Input!Number_of_observations&lt;&gt;""),Effect_size-CI_Lower_limit,NA())</f>
        <v>#N/A</v>
      </c>
      <c r="R83" s="54" t="e">
        <f>IF(AND(Sufficient_data="Yes",Include_study?="Yes",Input!Number_of_observations&lt;&gt;""),CI_Upper_limit-Effect_size,NA())</f>
        <v>#N/A</v>
      </c>
      <c r="S83" s="33"/>
      <c r="T83" s="33"/>
      <c r="U83" s="33"/>
      <c r="V83" s="33"/>
      <c r="W83" s="163"/>
      <c r="X83" s="16" t="str">
        <f t="shared" si="144"/>
        <v/>
      </c>
      <c r="Y83" s="6" t="str">
        <f t="shared" si="173"/>
        <v/>
      </c>
      <c r="Z83" s="6" t="str">
        <f t="shared" si="91"/>
        <v/>
      </c>
      <c r="AA83" s="6" t="str">
        <f>IF(AND(Sufficient_data="Yes",Include_study?="Yes",Subgroup&lt;&gt;""),Input!Effect_size,"")</f>
        <v/>
      </c>
      <c r="AB83" s="6" t="str">
        <f t="shared" si="174"/>
        <v/>
      </c>
      <c r="AC83" s="6" t="str">
        <f t="shared" si="175"/>
        <v/>
      </c>
      <c r="AD83" s="6" t="str">
        <f t="shared" si="176"/>
        <v/>
      </c>
      <c r="AE83" s="6" t="str">
        <f t="shared" si="177"/>
        <v/>
      </c>
      <c r="AF83" s="6" t="str">
        <f t="shared" si="178"/>
        <v/>
      </c>
      <c r="AG83" s="125" t="str">
        <f t="shared" si="179"/>
        <v/>
      </c>
      <c r="AH83" s="128" t="str">
        <f t="shared" si="180"/>
        <v/>
      </c>
      <c r="AI83" s="33"/>
      <c r="AJ83" s="75" t="e">
        <f t="shared" si="145"/>
        <v>#N/A</v>
      </c>
      <c r="AK83" s="37" t="e">
        <f t="shared" si="181"/>
        <v>#N/A</v>
      </c>
      <c r="AL83" s="54" t="e">
        <f t="shared" si="182"/>
        <v>#N/A</v>
      </c>
      <c r="AM83" s="33"/>
      <c r="AN83" s="77" t="str">
        <f t="shared" si="146"/>
        <v/>
      </c>
      <c r="AO83" s="6" t="str">
        <f>IF(AND(Sufficient_data="Yes",Include_study?="Yes",Subgroup&lt;&gt;""),IF(COUNTIFS(Input!G$2:G82,"="&amp;"Yes",Input!C$2:C82,"="&amp;"Yes",Input!H$2:H82,"="&amp;Subgroup)&gt;0,"",Subgroup),"")</f>
        <v/>
      </c>
      <c r="AP83" s="16" t="str">
        <f t="shared" si="147"/>
        <v/>
      </c>
      <c r="AQ83" s="10" t="str">
        <f t="shared" si="148"/>
        <v/>
      </c>
      <c r="AR83" s="6" t="str">
        <f t="shared" si="149"/>
        <v/>
      </c>
      <c r="AS83" s="24" t="str">
        <f t="shared" si="150"/>
        <v/>
      </c>
      <c r="AT83" s="12" t="str">
        <f t="shared" si="151"/>
        <v/>
      </c>
      <c r="AU83" s="6" t="str">
        <f t="shared" si="152"/>
        <v/>
      </c>
      <c r="AV83" s="43" t="str">
        <f t="shared" si="183"/>
        <v/>
      </c>
      <c r="AW83" s="6" t="str">
        <f t="shared" si="153"/>
        <v/>
      </c>
      <c r="AX83" s="6" t="str">
        <f t="shared" si="154"/>
        <v/>
      </c>
      <c r="AY83" s="43" t="str">
        <f t="shared" si="184"/>
        <v/>
      </c>
      <c r="AZ83" s="16" t="str">
        <f t="shared" si="155"/>
        <v/>
      </c>
      <c r="BA83" s="131" t="str">
        <f t="shared" si="185"/>
        <v/>
      </c>
      <c r="BB83" s="131" t="str">
        <f t="shared" si="186"/>
        <v/>
      </c>
      <c r="BC83" s="6" t="str">
        <f t="shared" si="156"/>
        <v/>
      </c>
      <c r="BD83" s="6" t="str">
        <f t="shared" si="157"/>
        <v/>
      </c>
      <c r="BE83" s="131" t="str">
        <f t="shared" si="187"/>
        <v/>
      </c>
      <c r="BF83" s="131" t="str">
        <f t="shared" si="188"/>
        <v/>
      </c>
      <c r="BG83" s="6" t="str">
        <f t="shared" si="158"/>
        <v/>
      </c>
      <c r="BH83" s="6" t="str">
        <f t="shared" si="159"/>
        <v/>
      </c>
      <c r="BI83" s="6" t="str">
        <f t="shared" si="160"/>
        <v/>
      </c>
      <c r="BJ83" s="6" t="e">
        <f t="shared" si="161"/>
        <v>#N/A</v>
      </c>
      <c r="BK83" s="12" t="str">
        <f t="shared" si="203"/>
        <v/>
      </c>
      <c r="BL83" s="6" t="str">
        <f t="shared" si="162"/>
        <v/>
      </c>
      <c r="BM83" s="6" t="str">
        <f t="shared" si="189"/>
        <v/>
      </c>
      <c r="BN83" s="37" t="str">
        <f t="shared" si="163"/>
        <v/>
      </c>
      <c r="BO83" s="54" t="str">
        <f t="shared" si="204"/>
        <v/>
      </c>
      <c r="BP83" s="33"/>
      <c r="BQ83" s="33"/>
      <c r="BR83" s="33"/>
      <c r="BS83" s="33"/>
      <c r="BT83" s="164"/>
      <c r="BU83" s="6" t="e">
        <f t="shared" si="190"/>
        <v>#N/A</v>
      </c>
      <c r="BV83" s="6" t="e">
        <f t="shared" si="191"/>
        <v>#N/A</v>
      </c>
      <c r="BW83" s="6" t="str">
        <f t="shared" si="192"/>
        <v/>
      </c>
      <c r="BX83" s="6" t="str">
        <f>IF(AND(Sufficient_data="Yes",Include_study?="Yes",Moderator&lt;&gt;""),'Moderator Analysis'!F:F-CG$3,"")</f>
        <v/>
      </c>
      <c r="BY83" s="54" t="str">
        <f>IF(AND(Sufficient_data="Yes",Include_study?="Yes",Moderator&lt;&gt;""),Weightf*(Effect_size-CG$5-CG$4*'Moderator Analysis'!F:F)^2,"")</f>
        <v/>
      </c>
      <c r="BZ83" s="33"/>
      <c r="CA83" s="75" t="str">
        <f>IF(AND(Sufficient_data="Yes",Include_study?="Yes",Moderator&lt;&gt;""),1/('Publication Bias Analysis'!F83^2+CG$7),"")</f>
        <v/>
      </c>
      <c r="CB83" s="6" t="str">
        <f>IF(AND(Sufficient_data="Yes",Include_study?="Yes",CA83&lt;&gt;""),Effect_size-'Moderator Analysis'!J$37,"")</f>
        <v/>
      </c>
      <c r="CC83" s="6" t="str">
        <f t="shared" si="193"/>
        <v/>
      </c>
      <c r="CD83" s="54" t="str">
        <f>IF(AND(Sufficient_data="Yes",Include_study?="Yes",CA83&lt;&gt;""),CA:CA*(Effect_size-'Moderator Analysis'!J$29-'Moderator Analysis'!J$30*Moderator)^2,"")</f>
        <v/>
      </c>
      <c r="CI83" s="164"/>
      <c r="CJ83" s="166"/>
      <c r="CK83" s="6" t="str">
        <f t="shared" si="128"/>
        <v/>
      </c>
      <c r="CL83" s="37" t="str">
        <f t="shared" si="194"/>
        <v/>
      </c>
      <c r="CM83" s="37" t="str">
        <f>IF(AND(Include_study?="Yes",Sufficient_data="Yes"),1/(Standard_error^2+IF(Additional_model="Fixed effect",0,'Publication Bias Analysis'!L$32)),"")</f>
        <v/>
      </c>
      <c r="CN83" s="37" t="str">
        <f>IF(AND(Include_study?="Yes",Sufficient_data="Yes"),'Publication Bias Analysis'!E:E-'Publication Bias Analysis'!I$29,"")</f>
        <v/>
      </c>
      <c r="CO83" s="37" t="str">
        <f t="shared" si="195"/>
        <v/>
      </c>
      <c r="CP83" s="37" t="str">
        <f t="shared" si="196"/>
        <v/>
      </c>
      <c r="CQ83" s="104" t="str">
        <f t="shared" si="197"/>
        <v/>
      </c>
      <c r="CR83" s="104" t="str">
        <f>IF(AND(Include_study?="Yes",Sufficient_data="Yes"),CQ:CQ+IF(DC:DC&lt;0,-1,1)*COUNTIF(CQ$2:CQ82,CQ:CQ),"")</f>
        <v/>
      </c>
      <c r="CS83" s="104" t="str">
        <f>IF(AND(Include_study?="Yes",Sufficient_data="Yes"),RANK(DG:DG,DG:DG,1)*IF(DF:DF&lt;0,-1,1)+IF(DF:DF&lt;0,-1,1)*COUNTIF(CQ$2:CQ82,CQ:CQ),"")</f>
        <v/>
      </c>
      <c r="CT83" s="104" t="str">
        <f>IF(AND(Include_study?="Yes",Sufficient_data="Yes"),RANK(DJ:DJ,DJ:DJ,1)*IF(DI:DI&lt;0,-1,1)+IF(DI:DI&lt;0,-1,1)*COUNTIF(CQ$2:CQ82,CQ:CQ),"")</f>
        <v/>
      </c>
      <c r="CU83" s="6" t="e">
        <f>IF(AND(Include_study?="Yes",Sufficient_data="Yes"),'Publication Bias Analysis'!E:E,NA())</f>
        <v>#N/A</v>
      </c>
      <c r="CV83" s="54" t="e">
        <f>IF(AND(Include_study?="Yes",Sufficient_data="Yes"),'Publication Bias Analysis'!F:F,NA())</f>
        <v>#N/A</v>
      </c>
      <c r="CW83" s="33"/>
      <c r="CX83" s="33"/>
      <c r="CY83" s="33"/>
      <c r="CZ83" s="33"/>
      <c r="DA83" s="33"/>
      <c r="DB83" s="157"/>
      <c r="DC8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3" s="6" t="str">
        <f t="shared" si="164"/>
        <v/>
      </c>
      <c r="DE83" s="54" t="str">
        <f>IF(AND(Include_study?="Yes",Sufficient_data="Yes"),1/('Publication Bias Analysis'!F:F^2+IF(Additional_model="Fixed effect",0,$DN$6)),"")</f>
        <v/>
      </c>
      <c r="DF83" s="6" t="str">
        <f>IF(AND(Include_study?="Yes",Sufficient_data="Yes"),IF('Publication Bias Analysis'!L$38="Left",'Publication Bias Analysis'!E:E-DN$3,DN$3-'Publication Bias Analysis'!E:E),"")</f>
        <v/>
      </c>
      <c r="DG83" s="6" t="str">
        <f t="shared" si="165"/>
        <v/>
      </c>
      <c r="DH83" s="54" t="str">
        <f>IF(AND(DF83&lt;&gt;"",CR83&lt;=MAX(CR:CR)-DN$7),1/('Publication Bias Analysis'!F:F^2+IF(Additional_model="Fixed effect",0,$DN$13)),"")</f>
        <v/>
      </c>
      <c r="DI83" s="6" t="str">
        <f>IF(AND(Include_study?="Yes",Sufficient_data="Yes"),IF('Publication Bias Analysis'!L$38="Left",'Publication Bias Analysis'!E:E-DN$10,DN$10-'Publication Bias Analysis'!E:E),"")</f>
        <v/>
      </c>
      <c r="DJ83" s="6" t="str">
        <f t="shared" si="166"/>
        <v/>
      </c>
      <c r="DK83" s="54" t="str">
        <f t="shared" si="198"/>
        <v/>
      </c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W83" s="33"/>
      <c r="DX83" s="33"/>
      <c r="DY83" s="33"/>
      <c r="DZ83" s="33"/>
      <c r="EA83" s="33"/>
      <c r="EB83" s="157"/>
      <c r="EC83" s="6" t="str">
        <f>IF(AND(Include_study?="Yes",Sufficient_data="Yes"),Calculations!CO:CO-AVERAGE(Calculations!CO:CO),"")</f>
        <v/>
      </c>
      <c r="ED83" s="54" t="str">
        <f>IF(AND(Include_study?="Yes",Sufficient_data="Yes"),Calculations!CP83-('Publication Bias Analysis'!P$3+Calculations!CO83*'Publication Bias Analysis'!P$4),"")</f>
        <v/>
      </c>
      <c r="EE83" s="33"/>
      <c r="EF83" s="157"/>
      <c r="EG83" s="6" t="str">
        <f t="shared" si="199"/>
        <v/>
      </c>
      <c r="EH83" s="6" t="str">
        <f t="shared" si="138"/>
        <v/>
      </c>
      <c r="EI83" s="10" t="str">
        <f t="shared" si="200"/>
        <v/>
      </c>
      <c r="EJ83" s="10" t="str">
        <f t="shared" si="201"/>
        <v/>
      </c>
      <c r="EK83" s="10" t="str">
        <f>IF(AND(Include_study?="Yes",Sufficient_data="Yes"),COUNTIFS(EI$2:EI82,"&lt;"&amp;EI83,EJ$2:EJ82,"&lt;"&amp;EJ83)+COUNTIFS(EI$2:EI82,"&gt;"&amp;EI83,EJ$2:EJ82,"&gt;"&amp;EJ83)+COUNTIFS(EI84:EI$201,"&lt;"&amp;EI83,EJ84:EJ$201,"&lt;"&amp;EJ83)+COUNTIFS(EI84:EI$201,"&gt;"&amp;EI83,EJ84:EJ$201,"&gt;"&amp;EJ83),"")</f>
        <v/>
      </c>
      <c r="EL83" s="70" t="str">
        <f>IF(AND(Include_study?="Yes",Sufficient_data="Yes"),COUNTIFS(EI$2:EI82,"&lt;"&amp;EI83,EJ$2:EJ82,"&gt;"&amp;EJ83)+COUNTIFS(EI$2:EI82,"&gt;"&amp;EI83,EJ$2:EJ82,"&lt;"&amp;EJ83)+COUNTIFS(EI84:EI$201,"&lt;"&amp;EI83,EJ84:EJ$201,"&gt;"&amp;EJ83)+COUNTIFS(EI84:EI$201,"&gt;"&amp;EI83,EJ84:EJ$201,"&lt;"&amp;EJ83),"")</f>
        <v/>
      </c>
      <c r="EN83" s="157"/>
      <c r="EO83" s="33"/>
      <c r="EP83" s="33"/>
      <c r="EQ83" s="33"/>
      <c r="ER83" s="33"/>
      <c r="ES83" s="157"/>
      <c r="ET83" s="6" t="e">
        <f t="shared" si="141"/>
        <v>#N/A</v>
      </c>
      <c r="EU83" s="54" t="e">
        <f t="shared" si="142"/>
        <v>#N/A</v>
      </c>
      <c r="EV83" s="33"/>
      <c r="EW83" s="33"/>
      <c r="EX83" s="33"/>
      <c r="EY83" s="33"/>
      <c r="EZ83" s="33"/>
      <c r="FA83" s="157"/>
      <c r="FB83" s="10" t="str">
        <f>IF('Publication Bias Analysis'!AS:AS&lt;&gt;"",RANK('Publication Bias Analysis'!AS:AS,'Publication Bias Analysis'!AS:AS,1)+COUNTIF('Publication Bias Analysis'!AS$2:AS82,'Publication Bias Analysis'!AS83),"")</f>
        <v/>
      </c>
      <c r="FC83" s="6" t="str">
        <f t="shared" si="167"/>
        <v/>
      </c>
      <c r="FD83" s="43" t="e">
        <f>IF(AND(Include_study?="Yes",Sufficient_data="Yes"),'Publication Bias Analysis'!AR83,NA())</f>
        <v>#N/A</v>
      </c>
      <c r="FE83" s="43" t="e">
        <f>IF(AND(Include_study?="Yes",Sufficient_data="Yes"),'Publication Bias Analysis'!AS83,NA())</f>
        <v>#N/A</v>
      </c>
      <c r="FF83" s="6" t="str">
        <f>IF(AND(Include_study?="Yes",Sufficient_data="Yes"),Calculations!FD83-AVERAGE('Publication Bias Analysis'!AR:AR),"")</f>
        <v/>
      </c>
      <c r="FG83" s="54" t="str">
        <f>IF(AND(Include_study?="Yes",Sufficient_data="Yes"),FE:FE-('Publication Bias Analysis'!AV$30+'Publication Bias Analysis'!AV$31*FD:FD),"")</f>
        <v/>
      </c>
      <c r="FM83" s="157"/>
      <c r="FN83" s="6" t="str">
        <f t="shared" si="202"/>
        <v/>
      </c>
      <c r="FO83" s="6" t="str">
        <f t="shared" si="168"/>
        <v/>
      </c>
      <c r="FP83" s="54" t="str">
        <f t="shared" si="205"/>
        <v/>
      </c>
      <c r="FQ83" s="33"/>
    </row>
    <row r="84" spans="1:173" x14ac:dyDescent="0.2">
      <c r="A84" s="163"/>
      <c r="B84" s="10" t="str">
        <f>IF(AND(Sufficient_data="Yes",Include_study?="Yes"),IF(AND(Sort_By=$E$1,Order="Ascending"),IF(Input!Study_name="",COUNTIFS(Input!Study_name,"&lt;&gt;"&amp;"",Include_study?,"Yes",Sufficient_data,"Yes")+1,IF(COUNT(E84)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4" s="10" t="str">
        <f>IF(B84&lt;&gt;"",IF(B84=0,COUNTIF(B$2:B83,0)+1,COUNTIF(B$2:B83,B84)+COUNTIF(B:B,"&lt;"&amp;B84)+1),"")</f>
        <v/>
      </c>
      <c r="D84" s="10" t="str">
        <f t="shared" si="81"/>
        <v/>
      </c>
      <c r="E84" s="6" t="str">
        <f>IF(AND(Sufficient_data="Yes",Include_study?="Yes",Input!Study_name&lt;&gt;""),Input!Study_name,"")</f>
        <v/>
      </c>
      <c r="F84" s="6" t="str">
        <f>IF(AND(Sufficient_data="Yes",Include_study?="Yes"),Input!Effect_size,"")</f>
        <v/>
      </c>
      <c r="G84" s="10" t="str">
        <f>IF(AND(Sufficient_data="Yes",Include_study?="Yes",Input!Number_of_observations&lt;&gt;""),Input!Number_of_observations,"")</f>
        <v/>
      </c>
      <c r="H84" s="6" t="str">
        <f>IF(AND(Sufficient_data="Yes",Include_study?="Yes"),Input!Standard_error,"")</f>
        <v/>
      </c>
      <c r="I84" s="6" t="str">
        <f t="shared" si="82"/>
        <v/>
      </c>
      <c r="J84" s="6" t="str">
        <f t="shared" si="83"/>
        <v/>
      </c>
      <c r="K84" s="6" t="str">
        <f t="shared" si="169"/>
        <v/>
      </c>
      <c r="L84" s="6" t="str">
        <f t="shared" si="170"/>
        <v/>
      </c>
      <c r="M84" s="120" t="str">
        <f t="shared" si="171"/>
        <v/>
      </c>
      <c r="N84" s="54" t="str">
        <f t="shared" si="172"/>
        <v/>
      </c>
      <c r="O84" s="33"/>
      <c r="P84" s="75" t="e">
        <f t="shared" si="88"/>
        <v>#N/A</v>
      </c>
      <c r="Q84" s="6" t="e">
        <f>IF(AND(Sufficient_data="Yes",Include_study?="Yes",Input!Number_of_observations&lt;&gt;""),Effect_size-CI_Lower_limit,NA())</f>
        <v>#N/A</v>
      </c>
      <c r="R84" s="54" t="e">
        <f>IF(AND(Sufficient_data="Yes",Include_study?="Yes",Input!Number_of_observations&lt;&gt;""),CI_Upper_limit-Effect_size,NA())</f>
        <v>#N/A</v>
      </c>
      <c r="S84" s="33"/>
      <c r="T84" s="33"/>
      <c r="U84" s="33"/>
      <c r="V84" s="33"/>
      <c r="W84" s="163"/>
      <c r="X84" s="16" t="str">
        <f t="shared" si="144"/>
        <v/>
      </c>
      <c r="Y84" s="6" t="str">
        <f t="shared" si="173"/>
        <v/>
      </c>
      <c r="Z84" s="6" t="str">
        <f t="shared" si="91"/>
        <v/>
      </c>
      <c r="AA84" s="6" t="str">
        <f>IF(AND(Sufficient_data="Yes",Include_study?="Yes",Subgroup&lt;&gt;""),Input!Effect_size,"")</f>
        <v/>
      </c>
      <c r="AB84" s="6" t="str">
        <f t="shared" si="174"/>
        <v/>
      </c>
      <c r="AC84" s="6" t="str">
        <f t="shared" si="175"/>
        <v/>
      </c>
      <c r="AD84" s="6" t="str">
        <f t="shared" si="176"/>
        <v/>
      </c>
      <c r="AE84" s="6" t="str">
        <f t="shared" si="177"/>
        <v/>
      </c>
      <c r="AF84" s="6" t="str">
        <f t="shared" si="178"/>
        <v/>
      </c>
      <c r="AG84" s="125" t="str">
        <f t="shared" si="179"/>
        <v/>
      </c>
      <c r="AH84" s="128" t="str">
        <f t="shared" si="180"/>
        <v/>
      </c>
      <c r="AI84" s="33"/>
      <c r="AJ84" s="75" t="e">
        <f t="shared" si="145"/>
        <v>#N/A</v>
      </c>
      <c r="AK84" s="37" t="e">
        <f t="shared" si="181"/>
        <v>#N/A</v>
      </c>
      <c r="AL84" s="54" t="e">
        <f t="shared" si="182"/>
        <v>#N/A</v>
      </c>
      <c r="AM84" s="33"/>
      <c r="AN84" s="77" t="str">
        <f t="shared" si="146"/>
        <v/>
      </c>
      <c r="AO84" s="6" t="str">
        <f>IF(AND(Sufficient_data="Yes",Include_study?="Yes",Subgroup&lt;&gt;""),IF(COUNTIFS(Input!G$2:G83,"="&amp;"Yes",Input!C$2:C83,"="&amp;"Yes",Input!H$2:H83,"="&amp;Subgroup)&gt;0,"",Subgroup),"")</f>
        <v/>
      </c>
      <c r="AP84" s="16" t="str">
        <f t="shared" si="147"/>
        <v/>
      </c>
      <c r="AQ84" s="10" t="str">
        <f t="shared" si="148"/>
        <v/>
      </c>
      <c r="AR84" s="6" t="str">
        <f t="shared" si="149"/>
        <v/>
      </c>
      <c r="AS84" s="24" t="str">
        <f t="shared" si="150"/>
        <v/>
      </c>
      <c r="AT84" s="12" t="str">
        <f t="shared" si="151"/>
        <v/>
      </c>
      <c r="AU84" s="6" t="str">
        <f t="shared" si="152"/>
        <v/>
      </c>
      <c r="AV84" s="43" t="str">
        <f t="shared" si="183"/>
        <v/>
      </c>
      <c r="AW84" s="6" t="str">
        <f t="shared" si="153"/>
        <v/>
      </c>
      <c r="AX84" s="6" t="str">
        <f t="shared" si="154"/>
        <v/>
      </c>
      <c r="AY84" s="43" t="str">
        <f t="shared" si="184"/>
        <v/>
      </c>
      <c r="AZ84" s="16" t="str">
        <f t="shared" si="155"/>
        <v/>
      </c>
      <c r="BA84" s="131" t="str">
        <f t="shared" si="185"/>
        <v/>
      </c>
      <c r="BB84" s="131" t="str">
        <f t="shared" si="186"/>
        <v/>
      </c>
      <c r="BC84" s="6" t="str">
        <f t="shared" si="156"/>
        <v/>
      </c>
      <c r="BD84" s="6" t="str">
        <f t="shared" si="157"/>
        <v/>
      </c>
      <c r="BE84" s="131" t="str">
        <f t="shared" si="187"/>
        <v/>
      </c>
      <c r="BF84" s="131" t="str">
        <f t="shared" si="188"/>
        <v/>
      </c>
      <c r="BG84" s="6" t="str">
        <f t="shared" si="158"/>
        <v/>
      </c>
      <c r="BH84" s="6" t="str">
        <f t="shared" si="159"/>
        <v/>
      </c>
      <c r="BI84" s="6" t="str">
        <f t="shared" si="160"/>
        <v/>
      </c>
      <c r="BJ84" s="6" t="e">
        <f t="shared" si="161"/>
        <v>#N/A</v>
      </c>
      <c r="BK84" s="12" t="str">
        <f t="shared" si="203"/>
        <v/>
      </c>
      <c r="BL84" s="6" t="str">
        <f t="shared" si="162"/>
        <v/>
      </c>
      <c r="BM84" s="6" t="str">
        <f t="shared" si="189"/>
        <v/>
      </c>
      <c r="BN84" s="37" t="str">
        <f t="shared" si="163"/>
        <v/>
      </c>
      <c r="BO84" s="54" t="str">
        <f t="shared" si="204"/>
        <v/>
      </c>
      <c r="BP84" s="33"/>
      <c r="BQ84" s="33"/>
      <c r="BR84" s="33"/>
      <c r="BS84" s="33"/>
      <c r="BT84" s="164"/>
      <c r="BU84" s="6" t="e">
        <f t="shared" si="190"/>
        <v>#N/A</v>
      </c>
      <c r="BV84" s="6" t="e">
        <f t="shared" si="191"/>
        <v>#N/A</v>
      </c>
      <c r="BW84" s="6" t="str">
        <f t="shared" si="192"/>
        <v/>
      </c>
      <c r="BX84" s="6" t="str">
        <f>IF(AND(Sufficient_data="Yes",Include_study?="Yes",Moderator&lt;&gt;""),'Moderator Analysis'!F:F-CG$3,"")</f>
        <v/>
      </c>
      <c r="BY84" s="54" t="str">
        <f>IF(AND(Sufficient_data="Yes",Include_study?="Yes",Moderator&lt;&gt;""),Weightf*(Effect_size-CG$5-CG$4*'Moderator Analysis'!F:F)^2,"")</f>
        <v/>
      </c>
      <c r="BZ84" s="33"/>
      <c r="CA84" s="75" t="str">
        <f>IF(AND(Sufficient_data="Yes",Include_study?="Yes",Moderator&lt;&gt;""),1/('Publication Bias Analysis'!F84^2+CG$7),"")</f>
        <v/>
      </c>
      <c r="CB84" s="6" t="str">
        <f>IF(AND(Sufficient_data="Yes",Include_study?="Yes",CA84&lt;&gt;""),Effect_size-'Moderator Analysis'!J$37,"")</f>
        <v/>
      </c>
      <c r="CC84" s="6" t="str">
        <f t="shared" si="193"/>
        <v/>
      </c>
      <c r="CD84" s="54" t="str">
        <f>IF(AND(Sufficient_data="Yes",Include_study?="Yes",CA84&lt;&gt;""),CA:CA*(Effect_size-'Moderator Analysis'!J$29-'Moderator Analysis'!J$30*Moderator)^2,"")</f>
        <v/>
      </c>
      <c r="CI84" s="164"/>
      <c r="CJ84" s="166"/>
      <c r="CK84" s="6" t="str">
        <f t="shared" si="128"/>
        <v/>
      </c>
      <c r="CL84" s="37" t="str">
        <f t="shared" si="194"/>
        <v/>
      </c>
      <c r="CM84" s="37" t="str">
        <f>IF(AND(Include_study?="Yes",Sufficient_data="Yes"),1/(Standard_error^2+IF(Additional_model="Fixed effect",0,'Publication Bias Analysis'!L$32)),"")</f>
        <v/>
      </c>
      <c r="CN84" s="37" t="str">
        <f>IF(AND(Include_study?="Yes",Sufficient_data="Yes"),'Publication Bias Analysis'!E:E-'Publication Bias Analysis'!I$29,"")</f>
        <v/>
      </c>
      <c r="CO84" s="37" t="str">
        <f t="shared" si="195"/>
        <v/>
      </c>
      <c r="CP84" s="37" t="str">
        <f t="shared" si="196"/>
        <v/>
      </c>
      <c r="CQ84" s="104" t="str">
        <f t="shared" si="197"/>
        <v/>
      </c>
      <c r="CR84" s="104" t="str">
        <f>IF(AND(Include_study?="Yes",Sufficient_data="Yes"),CQ:CQ+IF(DC:DC&lt;0,-1,1)*COUNTIF(CQ$2:CQ83,CQ:CQ),"")</f>
        <v/>
      </c>
      <c r="CS84" s="104" t="str">
        <f>IF(AND(Include_study?="Yes",Sufficient_data="Yes"),RANK(DG:DG,DG:DG,1)*IF(DF:DF&lt;0,-1,1)+IF(DF:DF&lt;0,-1,1)*COUNTIF(CQ$2:CQ83,CQ:CQ),"")</f>
        <v/>
      </c>
      <c r="CT84" s="104" t="str">
        <f>IF(AND(Include_study?="Yes",Sufficient_data="Yes"),RANK(DJ:DJ,DJ:DJ,1)*IF(DI:DI&lt;0,-1,1)+IF(DI:DI&lt;0,-1,1)*COUNTIF(CQ$2:CQ83,CQ:CQ),"")</f>
        <v/>
      </c>
      <c r="CU84" s="6" t="e">
        <f>IF(AND(Include_study?="Yes",Sufficient_data="Yes"),'Publication Bias Analysis'!E:E,NA())</f>
        <v>#N/A</v>
      </c>
      <c r="CV84" s="54" t="e">
        <f>IF(AND(Include_study?="Yes",Sufficient_data="Yes"),'Publication Bias Analysis'!F:F,NA())</f>
        <v>#N/A</v>
      </c>
      <c r="CW84" s="33"/>
      <c r="CX84" s="33"/>
      <c r="CY84" s="33"/>
      <c r="CZ84" s="33"/>
      <c r="DA84" s="33"/>
      <c r="DB84" s="157"/>
      <c r="DC8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4" s="6" t="str">
        <f t="shared" si="164"/>
        <v/>
      </c>
      <c r="DE84" s="54" t="str">
        <f>IF(AND(Include_study?="Yes",Sufficient_data="Yes"),1/('Publication Bias Analysis'!F:F^2+IF(Additional_model="Fixed effect",0,$DN$6)),"")</f>
        <v/>
      </c>
      <c r="DF84" s="6" t="str">
        <f>IF(AND(Include_study?="Yes",Sufficient_data="Yes"),IF('Publication Bias Analysis'!L$38="Left",'Publication Bias Analysis'!E:E-DN$3,DN$3-'Publication Bias Analysis'!E:E),"")</f>
        <v/>
      </c>
      <c r="DG84" s="6" t="str">
        <f t="shared" si="165"/>
        <v/>
      </c>
      <c r="DH84" s="54" t="str">
        <f>IF(AND(DF84&lt;&gt;"",CR84&lt;=MAX(CR:CR)-DN$7),1/('Publication Bias Analysis'!F:F^2+IF(Additional_model="Fixed effect",0,$DN$13)),"")</f>
        <v/>
      </c>
      <c r="DI84" s="6" t="str">
        <f>IF(AND(Include_study?="Yes",Sufficient_data="Yes"),IF('Publication Bias Analysis'!L$38="Left",'Publication Bias Analysis'!E:E-DN$10,DN$10-'Publication Bias Analysis'!E:E),"")</f>
        <v/>
      </c>
      <c r="DJ84" s="6" t="str">
        <f t="shared" si="166"/>
        <v/>
      </c>
      <c r="DK84" s="54" t="str">
        <f t="shared" si="198"/>
        <v/>
      </c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W84" s="33"/>
      <c r="DX84" s="33"/>
      <c r="DY84" s="33"/>
      <c r="DZ84" s="33"/>
      <c r="EA84" s="33"/>
      <c r="EB84" s="157"/>
      <c r="EC84" s="6" t="str">
        <f>IF(AND(Include_study?="Yes",Sufficient_data="Yes"),Calculations!CO:CO-AVERAGE(Calculations!CO:CO),"")</f>
        <v/>
      </c>
      <c r="ED84" s="54" t="str">
        <f>IF(AND(Include_study?="Yes",Sufficient_data="Yes"),Calculations!CP84-('Publication Bias Analysis'!P$3+Calculations!CO84*'Publication Bias Analysis'!P$4),"")</f>
        <v/>
      </c>
      <c r="EE84" s="33"/>
      <c r="EF84" s="157"/>
      <c r="EG84" s="6" t="str">
        <f t="shared" si="199"/>
        <v/>
      </c>
      <c r="EH84" s="6" t="str">
        <f t="shared" si="138"/>
        <v/>
      </c>
      <c r="EI84" s="10" t="str">
        <f t="shared" si="200"/>
        <v/>
      </c>
      <c r="EJ84" s="10" t="str">
        <f t="shared" si="201"/>
        <v/>
      </c>
      <c r="EK84" s="10" t="str">
        <f>IF(AND(Include_study?="Yes",Sufficient_data="Yes"),COUNTIFS(EI$2:EI83,"&lt;"&amp;EI84,EJ$2:EJ83,"&lt;"&amp;EJ84)+COUNTIFS(EI$2:EI83,"&gt;"&amp;EI84,EJ$2:EJ83,"&gt;"&amp;EJ84)+COUNTIFS(EI85:EI$201,"&lt;"&amp;EI84,EJ85:EJ$201,"&lt;"&amp;EJ84)+COUNTIFS(EI85:EI$201,"&gt;"&amp;EI84,EJ85:EJ$201,"&gt;"&amp;EJ84),"")</f>
        <v/>
      </c>
      <c r="EL84" s="70" t="str">
        <f>IF(AND(Include_study?="Yes",Sufficient_data="Yes"),COUNTIFS(EI$2:EI83,"&lt;"&amp;EI84,EJ$2:EJ83,"&gt;"&amp;EJ84)+COUNTIFS(EI$2:EI83,"&gt;"&amp;EI84,EJ$2:EJ83,"&lt;"&amp;EJ84)+COUNTIFS(EI85:EI$201,"&lt;"&amp;EI84,EJ85:EJ$201,"&gt;"&amp;EJ84)+COUNTIFS(EI85:EI$201,"&gt;"&amp;EI84,EJ85:EJ$201,"&lt;"&amp;EJ84),"")</f>
        <v/>
      </c>
      <c r="EN84" s="157"/>
      <c r="EO84" s="33"/>
      <c r="EP84" s="33"/>
      <c r="EQ84" s="33"/>
      <c r="ER84" s="33"/>
      <c r="ES84" s="157"/>
      <c r="ET84" s="6" t="e">
        <f t="shared" si="141"/>
        <v>#N/A</v>
      </c>
      <c r="EU84" s="54" t="e">
        <f t="shared" si="142"/>
        <v>#N/A</v>
      </c>
      <c r="EV84" s="33"/>
      <c r="EW84" s="33"/>
      <c r="EX84" s="33"/>
      <c r="EY84" s="33"/>
      <c r="EZ84" s="33"/>
      <c r="FA84" s="157"/>
      <c r="FB84" s="10" t="str">
        <f>IF('Publication Bias Analysis'!AS:AS&lt;&gt;"",RANK('Publication Bias Analysis'!AS:AS,'Publication Bias Analysis'!AS:AS,1)+COUNTIF('Publication Bias Analysis'!AS$2:AS83,'Publication Bias Analysis'!AS84),"")</f>
        <v/>
      </c>
      <c r="FC84" s="6" t="str">
        <f t="shared" si="167"/>
        <v/>
      </c>
      <c r="FD84" s="43" t="e">
        <f>IF(AND(Include_study?="Yes",Sufficient_data="Yes"),'Publication Bias Analysis'!AR84,NA())</f>
        <v>#N/A</v>
      </c>
      <c r="FE84" s="43" t="e">
        <f>IF(AND(Include_study?="Yes",Sufficient_data="Yes"),'Publication Bias Analysis'!AS84,NA())</f>
        <v>#N/A</v>
      </c>
      <c r="FF84" s="6" t="str">
        <f>IF(AND(Include_study?="Yes",Sufficient_data="Yes"),Calculations!FD84-AVERAGE('Publication Bias Analysis'!AR:AR),"")</f>
        <v/>
      </c>
      <c r="FG84" s="54" t="str">
        <f>IF(AND(Include_study?="Yes",Sufficient_data="Yes"),FE:FE-('Publication Bias Analysis'!AV$30+'Publication Bias Analysis'!AV$31*FD:FD),"")</f>
        <v/>
      </c>
      <c r="FM84" s="157"/>
      <c r="FN84" s="6" t="str">
        <f t="shared" si="202"/>
        <v/>
      </c>
      <c r="FO84" s="6" t="str">
        <f t="shared" si="168"/>
        <v/>
      </c>
      <c r="FP84" s="54" t="str">
        <f t="shared" si="205"/>
        <v/>
      </c>
      <c r="FQ84" s="33"/>
    </row>
    <row r="85" spans="1:173" x14ac:dyDescent="0.2">
      <c r="A85" s="163"/>
      <c r="B85" s="10" t="str">
        <f>IF(AND(Sufficient_data="Yes",Include_study?="Yes"),IF(AND(Sort_By=$E$1,Order="Ascending"),IF(Input!Study_name="",COUNTIFS(Input!Study_name,"&lt;&gt;"&amp;"",Include_study?,"Yes",Sufficient_data,"Yes")+1,IF(COUNT(E85)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5" s="10" t="str">
        <f>IF(B85&lt;&gt;"",IF(B85=0,COUNTIF(B$2:B84,0)+1,COUNTIF(B$2:B84,B85)+COUNTIF(B:B,"&lt;"&amp;B85)+1),"")</f>
        <v/>
      </c>
      <c r="D85" s="10" t="str">
        <f t="shared" si="81"/>
        <v/>
      </c>
      <c r="E85" s="6" t="str">
        <f>IF(AND(Sufficient_data="Yes",Include_study?="Yes",Input!Study_name&lt;&gt;""),Input!Study_name,"")</f>
        <v/>
      </c>
      <c r="F85" s="6" t="str">
        <f>IF(AND(Sufficient_data="Yes",Include_study?="Yes"),Input!Effect_size,"")</f>
        <v/>
      </c>
      <c r="G85" s="10" t="str">
        <f>IF(AND(Sufficient_data="Yes",Include_study?="Yes",Input!Number_of_observations&lt;&gt;""),Input!Number_of_observations,"")</f>
        <v/>
      </c>
      <c r="H85" s="6" t="str">
        <f>IF(AND(Sufficient_data="Yes",Include_study?="Yes"),Input!Standard_error,"")</f>
        <v/>
      </c>
      <c r="I85" s="6" t="str">
        <f t="shared" si="82"/>
        <v/>
      </c>
      <c r="J85" s="6" t="str">
        <f t="shared" si="83"/>
        <v/>
      </c>
      <c r="K85" s="6" t="str">
        <f t="shared" si="169"/>
        <v/>
      </c>
      <c r="L85" s="6" t="str">
        <f t="shared" si="170"/>
        <v/>
      </c>
      <c r="M85" s="120" t="str">
        <f t="shared" si="171"/>
        <v/>
      </c>
      <c r="N85" s="54" t="str">
        <f t="shared" si="172"/>
        <v/>
      </c>
      <c r="O85" s="33"/>
      <c r="P85" s="75" t="e">
        <f t="shared" si="88"/>
        <v>#N/A</v>
      </c>
      <c r="Q85" s="6" t="e">
        <f>IF(AND(Sufficient_data="Yes",Include_study?="Yes",Input!Number_of_observations&lt;&gt;""),Effect_size-CI_Lower_limit,NA())</f>
        <v>#N/A</v>
      </c>
      <c r="R85" s="54" t="e">
        <f>IF(AND(Sufficient_data="Yes",Include_study?="Yes",Input!Number_of_observations&lt;&gt;""),CI_Upper_limit-Effect_size,NA())</f>
        <v>#N/A</v>
      </c>
      <c r="S85" s="33"/>
      <c r="T85" s="33"/>
      <c r="U85" s="33"/>
      <c r="V85" s="33"/>
      <c r="W85" s="163"/>
      <c r="X85" s="16" t="str">
        <f t="shared" si="144"/>
        <v/>
      </c>
      <c r="Y85" s="6" t="str">
        <f t="shared" si="173"/>
        <v/>
      </c>
      <c r="Z85" s="6" t="str">
        <f t="shared" si="91"/>
        <v/>
      </c>
      <c r="AA85" s="6" t="str">
        <f>IF(AND(Sufficient_data="Yes",Include_study?="Yes",Subgroup&lt;&gt;""),Input!Effect_size,"")</f>
        <v/>
      </c>
      <c r="AB85" s="6" t="str">
        <f t="shared" si="174"/>
        <v/>
      </c>
      <c r="AC85" s="6" t="str">
        <f t="shared" si="175"/>
        <v/>
      </c>
      <c r="AD85" s="6" t="str">
        <f t="shared" si="176"/>
        <v/>
      </c>
      <c r="AE85" s="6" t="str">
        <f t="shared" si="177"/>
        <v/>
      </c>
      <c r="AF85" s="6" t="str">
        <f t="shared" si="178"/>
        <v/>
      </c>
      <c r="AG85" s="125" t="str">
        <f t="shared" si="179"/>
        <v/>
      </c>
      <c r="AH85" s="128" t="str">
        <f t="shared" si="180"/>
        <v/>
      </c>
      <c r="AI85" s="33"/>
      <c r="AJ85" s="75" t="e">
        <f t="shared" si="145"/>
        <v>#N/A</v>
      </c>
      <c r="AK85" s="37" t="e">
        <f t="shared" si="181"/>
        <v>#N/A</v>
      </c>
      <c r="AL85" s="54" t="e">
        <f t="shared" si="182"/>
        <v>#N/A</v>
      </c>
      <c r="AM85" s="33"/>
      <c r="AN85" s="77" t="str">
        <f t="shared" si="146"/>
        <v/>
      </c>
      <c r="AO85" s="6" t="str">
        <f>IF(AND(Sufficient_data="Yes",Include_study?="Yes",Subgroup&lt;&gt;""),IF(COUNTIFS(Input!G$2:G84,"="&amp;"Yes",Input!C$2:C84,"="&amp;"Yes",Input!H$2:H84,"="&amp;Subgroup)&gt;0,"",Subgroup),"")</f>
        <v/>
      </c>
      <c r="AP85" s="16" t="str">
        <f t="shared" si="147"/>
        <v/>
      </c>
      <c r="AQ85" s="10" t="str">
        <f t="shared" si="148"/>
        <v/>
      </c>
      <c r="AR85" s="6" t="str">
        <f t="shared" si="149"/>
        <v/>
      </c>
      <c r="AS85" s="24" t="str">
        <f t="shared" si="150"/>
        <v/>
      </c>
      <c r="AT85" s="12" t="str">
        <f t="shared" si="151"/>
        <v/>
      </c>
      <c r="AU85" s="6" t="str">
        <f t="shared" si="152"/>
        <v/>
      </c>
      <c r="AV85" s="43" t="str">
        <f t="shared" si="183"/>
        <v/>
      </c>
      <c r="AW85" s="6" t="str">
        <f t="shared" si="153"/>
        <v/>
      </c>
      <c r="AX85" s="6" t="str">
        <f t="shared" si="154"/>
        <v/>
      </c>
      <c r="AY85" s="43" t="str">
        <f t="shared" si="184"/>
        <v/>
      </c>
      <c r="AZ85" s="16" t="str">
        <f t="shared" si="155"/>
        <v/>
      </c>
      <c r="BA85" s="131" t="str">
        <f t="shared" si="185"/>
        <v/>
      </c>
      <c r="BB85" s="131" t="str">
        <f t="shared" si="186"/>
        <v/>
      </c>
      <c r="BC85" s="6" t="str">
        <f t="shared" si="156"/>
        <v/>
      </c>
      <c r="BD85" s="6" t="str">
        <f t="shared" si="157"/>
        <v/>
      </c>
      <c r="BE85" s="131" t="str">
        <f t="shared" si="187"/>
        <v/>
      </c>
      <c r="BF85" s="131" t="str">
        <f t="shared" si="188"/>
        <v/>
      </c>
      <c r="BG85" s="6" t="str">
        <f t="shared" si="158"/>
        <v/>
      </c>
      <c r="BH85" s="6" t="str">
        <f t="shared" si="159"/>
        <v/>
      </c>
      <c r="BI85" s="6" t="str">
        <f t="shared" si="160"/>
        <v/>
      </c>
      <c r="BJ85" s="6" t="e">
        <f t="shared" si="161"/>
        <v>#N/A</v>
      </c>
      <c r="BK85" s="12" t="str">
        <f t="shared" si="203"/>
        <v/>
      </c>
      <c r="BL85" s="6" t="str">
        <f t="shared" si="162"/>
        <v/>
      </c>
      <c r="BM85" s="6" t="str">
        <f t="shared" si="189"/>
        <v/>
      </c>
      <c r="BN85" s="37" t="str">
        <f t="shared" si="163"/>
        <v/>
      </c>
      <c r="BO85" s="54" t="str">
        <f t="shared" si="204"/>
        <v/>
      </c>
      <c r="BP85" s="33"/>
      <c r="BQ85" s="33"/>
      <c r="BR85" s="33"/>
      <c r="BS85" s="33"/>
      <c r="BT85" s="164"/>
      <c r="BU85" s="6" t="e">
        <f t="shared" si="190"/>
        <v>#N/A</v>
      </c>
      <c r="BV85" s="6" t="e">
        <f t="shared" si="191"/>
        <v>#N/A</v>
      </c>
      <c r="BW85" s="6" t="str">
        <f t="shared" si="192"/>
        <v/>
      </c>
      <c r="BX85" s="6" t="str">
        <f>IF(AND(Sufficient_data="Yes",Include_study?="Yes",Moderator&lt;&gt;""),'Moderator Analysis'!F:F-CG$3,"")</f>
        <v/>
      </c>
      <c r="BY85" s="54" t="str">
        <f>IF(AND(Sufficient_data="Yes",Include_study?="Yes",Moderator&lt;&gt;""),Weightf*(Effect_size-CG$5-CG$4*'Moderator Analysis'!F:F)^2,"")</f>
        <v/>
      </c>
      <c r="BZ85" s="33"/>
      <c r="CA85" s="75" t="str">
        <f>IF(AND(Sufficient_data="Yes",Include_study?="Yes",Moderator&lt;&gt;""),1/('Publication Bias Analysis'!F85^2+CG$7),"")</f>
        <v/>
      </c>
      <c r="CB85" s="6" t="str">
        <f>IF(AND(Sufficient_data="Yes",Include_study?="Yes",CA85&lt;&gt;""),Effect_size-'Moderator Analysis'!J$37,"")</f>
        <v/>
      </c>
      <c r="CC85" s="6" t="str">
        <f t="shared" si="193"/>
        <v/>
      </c>
      <c r="CD85" s="54" t="str">
        <f>IF(AND(Sufficient_data="Yes",Include_study?="Yes",CA85&lt;&gt;""),CA:CA*(Effect_size-'Moderator Analysis'!J$29-'Moderator Analysis'!J$30*Moderator)^2,"")</f>
        <v/>
      </c>
      <c r="CI85" s="164"/>
      <c r="CJ85" s="166"/>
      <c r="CK85" s="6" t="str">
        <f t="shared" si="128"/>
        <v/>
      </c>
      <c r="CL85" s="37" t="str">
        <f t="shared" si="194"/>
        <v/>
      </c>
      <c r="CM85" s="37" t="str">
        <f>IF(AND(Include_study?="Yes",Sufficient_data="Yes"),1/(Standard_error^2+IF(Additional_model="Fixed effect",0,'Publication Bias Analysis'!L$32)),"")</f>
        <v/>
      </c>
      <c r="CN85" s="37" t="str">
        <f>IF(AND(Include_study?="Yes",Sufficient_data="Yes"),'Publication Bias Analysis'!E:E-'Publication Bias Analysis'!I$29,"")</f>
        <v/>
      </c>
      <c r="CO85" s="37" t="str">
        <f t="shared" si="195"/>
        <v/>
      </c>
      <c r="CP85" s="37" t="str">
        <f t="shared" si="196"/>
        <v/>
      </c>
      <c r="CQ85" s="104" t="str">
        <f t="shared" si="197"/>
        <v/>
      </c>
      <c r="CR85" s="104" t="str">
        <f>IF(AND(Include_study?="Yes",Sufficient_data="Yes"),CQ:CQ+IF(DC:DC&lt;0,-1,1)*COUNTIF(CQ$2:CQ84,CQ:CQ),"")</f>
        <v/>
      </c>
      <c r="CS85" s="104" t="str">
        <f>IF(AND(Include_study?="Yes",Sufficient_data="Yes"),RANK(DG:DG,DG:DG,1)*IF(DF:DF&lt;0,-1,1)+IF(DF:DF&lt;0,-1,1)*COUNTIF(CQ$2:CQ84,CQ:CQ),"")</f>
        <v/>
      </c>
      <c r="CT85" s="104" t="str">
        <f>IF(AND(Include_study?="Yes",Sufficient_data="Yes"),RANK(DJ:DJ,DJ:DJ,1)*IF(DI:DI&lt;0,-1,1)+IF(DI:DI&lt;0,-1,1)*COUNTIF(CQ$2:CQ84,CQ:CQ),"")</f>
        <v/>
      </c>
      <c r="CU85" s="6" t="e">
        <f>IF(AND(Include_study?="Yes",Sufficient_data="Yes"),'Publication Bias Analysis'!E:E,NA())</f>
        <v>#N/A</v>
      </c>
      <c r="CV85" s="54" t="e">
        <f>IF(AND(Include_study?="Yes",Sufficient_data="Yes"),'Publication Bias Analysis'!F:F,NA())</f>
        <v>#N/A</v>
      </c>
      <c r="CW85" s="33"/>
      <c r="CX85" s="33"/>
      <c r="CY85" s="33"/>
      <c r="CZ85" s="33"/>
      <c r="DA85" s="33"/>
      <c r="DB85" s="157"/>
      <c r="DC8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5" s="6" t="str">
        <f t="shared" si="164"/>
        <v/>
      </c>
      <c r="DE85" s="54" t="str">
        <f>IF(AND(Include_study?="Yes",Sufficient_data="Yes"),1/('Publication Bias Analysis'!F:F^2+IF(Additional_model="Fixed effect",0,$DN$6)),"")</f>
        <v/>
      </c>
      <c r="DF85" s="6" t="str">
        <f>IF(AND(Include_study?="Yes",Sufficient_data="Yes"),IF('Publication Bias Analysis'!L$38="Left",'Publication Bias Analysis'!E:E-DN$3,DN$3-'Publication Bias Analysis'!E:E),"")</f>
        <v/>
      </c>
      <c r="DG85" s="6" t="str">
        <f t="shared" si="165"/>
        <v/>
      </c>
      <c r="DH85" s="54" t="str">
        <f>IF(AND(DF85&lt;&gt;"",CR85&lt;=MAX(CR:CR)-DN$7),1/('Publication Bias Analysis'!F:F^2+IF(Additional_model="Fixed effect",0,$DN$13)),"")</f>
        <v/>
      </c>
      <c r="DI85" s="6" t="str">
        <f>IF(AND(Include_study?="Yes",Sufficient_data="Yes"),IF('Publication Bias Analysis'!L$38="Left",'Publication Bias Analysis'!E:E-DN$10,DN$10-'Publication Bias Analysis'!E:E),"")</f>
        <v/>
      </c>
      <c r="DJ85" s="6" t="str">
        <f t="shared" si="166"/>
        <v/>
      </c>
      <c r="DK85" s="54" t="str">
        <f t="shared" si="198"/>
        <v/>
      </c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W85" s="33"/>
      <c r="DX85" s="33"/>
      <c r="DY85" s="33"/>
      <c r="DZ85" s="33"/>
      <c r="EA85" s="33"/>
      <c r="EB85" s="157"/>
      <c r="EC85" s="6" t="str">
        <f>IF(AND(Include_study?="Yes",Sufficient_data="Yes"),Calculations!CO:CO-AVERAGE(Calculations!CO:CO),"")</f>
        <v/>
      </c>
      <c r="ED85" s="54" t="str">
        <f>IF(AND(Include_study?="Yes",Sufficient_data="Yes"),Calculations!CP85-('Publication Bias Analysis'!P$3+Calculations!CO85*'Publication Bias Analysis'!P$4),"")</f>
        <v/>
      </c>
      <c r="EE85" s="33"/>
      <c r="EF85" s="157"/>
      <c r="EG85" s="6" t="str">
        <f t="shared" si="199"/>
        <v/>
      </c>
      <c r="EH85" s="6" t="str">
        <f t="shared" si="138"/>
        <v/>
      </c>
      <c r="EI85" s="10" t="str">
        <f t="shared" si="200"/>
        <v/>
      </c>
      <c r="EJ85" s="10" t="str">
        <f t="shared" si="201"/>
        <v/>
      </c>
      <c r="EK85" s="10" t="str">
        <f>IF(AND(Include_study?="Yes",Sufficient_data="Yes"),COUNTIFS(EI$2:EI84,"&lt;"&amp;EI85,EJ$2:EJ84,"&lt;"&amp;EJ85)+COUNTIFS(EI$2:EI84,"&gt;"&amp;EI85,EJ$2:EJ84,"&gt;"&amp;EJ85)+COUNTIFS(EI86:EI$201,"&lt;"&amp;EI85,EJ86:EJ$201,"&lt;"&amp;EJ85)+COUNTIFS(EI86:EI$201,"&gt;"&amp;EI85,EJ86:EJ$201,"&gt;"&amp;EJ85),"")</f>
        <v/>
      </c>
      <c r="EL85" s="70" t="str">
        <f>IF(AND(Include_study?="Yes",Sufficient_data="Yes"),COUNTIFS(EI$2:EI84,"&lt;"&amp;EI85,EJ$2:EJ84,"&gt;"&amp;EJ85)+COUNTIFS(EI$2:EI84,"&gt;"&amp;EI85,EJ$2:EJ84,"&lt;"&amp;EJ85)+COUNTIFS(EI86:EI$201,"&lt;"&amp;EI85,EJ86:EJ$201,"&gt;"&amp;EJ85)+COUNTIFS(EI86:EI$201,"&gt;"&amp;EI85,EJ86:EJ$201,"&lt;"&amp;EJ85),"")</f>
        <v/>
      </c>
      <c r="EN85" s="157"/>
      <c r="EO85" s="33"/>
      <c r="EP85" s="33"/>
      <c r="EQ85" s="33"/>
      <c r="ER85" s="33"/>
      <c r="ES85" s="157"/>
      <c r="ET85" s="6" t="e">
        <f t="shared" si="141"/>
        <v>#N/A</v>
      </c>
      <c r="EU85" s="54" t="e">
        <f t="shared" si="142"/>
        <v>#N/A</v>
      </c>
      <c r="EV85" s="33"/>
      <c r="EW85" s="33"/>
      <c r="EX85" s="33"/>
      <c r="EY85" s="33"/>
      <c r="EZ85" s="33"/>
      <c r="FA85" s="157"/>
      <c r="FB85" s="10" t="str">
        <f>IF('Publication Bias Analysis'!AS:AS&lt;&gt;"",RANK('Publication Bias Analysis'!AS:AS,'Publication Bias Analysis'!AS:AS,1)+COUNTIF('Publication Bias Analysis'!AS$2:AS84,'Publication Bias Analysis'!AS85),"")</f>
        <v/>
      </c>
      <c r="FC85" s="6" t="str">
        <f t="shared" si="167"/>
        <v/>
      </c>
      <c r="FD85" s="43" t="e">
        <f>IF(AND(Include_study?="Yes",Sufficient_data="Yes"),'Publication Bias Analysis'!AR85,NA())</f>
        <v>#N/A</v>
      </c>
      <c r="FE85" s="43" t="e">
        <f>IF(AND(Include_study?="Yes",Sufficient_data="Yes"),'Publication Bias Analysis'!AS85,NA())</f>
        <v>#N/A</v>
      </c>
      <c r="FF85" s="6" t="str">
        <f>IF(AND(Include_study?="Yes",Sufficient_data="Yes"),Calculations!FD85-AVERAGE('Publication Bias Analysis'!AR:AR),"")</f>
        <v/>
      </c>
      <c r="FG85" s="54" t="str">
        <f>IF(AND(Include_study?="Yes",Sufficient_data="Yes"),FE:FE-('Publication Bias Analysis'!AV$30+'Publication Bias Analysis'!AV$31*FD:FD),"")</f>
        <v/>
      </c>
      <c r="FM85" s="157"/>
      <c r="FN85" s="6" t="str">
        <f t="shared" si="202"/>
        <v/>
      </c>
      <c r="FO85" s="6" t="str">
        <f t="shared" si="168"/>
        <v/>
      </c>
      <c r="FP85" s="54" t="str">
        <f t="shared" si="205"/>
        <v/>
      </c>
      <c r="FQ85" s="33"/>
    </row>
    <row r="86" spans="1:173" x14ac:dyDescent="0.2">
      <c r="A86" s="163"/>
      <c r="B86" s="10" t="str">
        <f>IF(AND(Sufficient_data="Yes",Include_study?="Yes"),IF(AND(Sort_By=$E$1,Order="Ascending"),IF(Input!Study_name="",COUNTIFS(Input!Study_name,"&lt;&gt;"&amp;"",Include_study?,"Yes",Sufficient_data,"Yes")+1,IF(COUNT(E86)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6" s="10" t="str">
        <f>IF(B86&lt;&gt;"",IF(B86=0,COUNTIF(B$2:B85,0)+1,COUNTIF(B$2:B85,B86)+COUNTIF(B:B,"&lt;"&amp;B86)+1),"")</f>
        <v/>
      </c>
      <c r="D86" s="10" t="str">
        <f t="shared" si="81"/>
        <v/>
      </c>
      <c r="E86" s="6" t="str">
        <f>IF(AND(Sufficient_data="Yes",Include_study?="Yes",Input!Study_name&lt;&gt;""),Input!Study_name,"")</f>
        <v/>
      </c>
      <c r="F86" s="6" t="str">
        <f>IF(AND(Sufficient_data="Yes",Include_study?="Yes"),Input!Effect_size,"")</f>
        <v/>
      </c>
      <c r="G86" s="10" t="str">
        <f>IF(AND(Sufficient_data="Yes",Include_study?="Yes",Input!Number_of_observations&lt;&gt;""),Input!Number_of_observations,"")</f>
        <v/>
      </c>
      <c r="H86" s="6" t="str">
        <f>IF(AND(Sufficient_data="Yes",Include_study?="Yes"),Input!Standard_error,"")</f>
        <v/>
      </c>
      <c r="I86" s="6" t="str">
        <f t="shared" si="82"/>
        <v/>
      </c>
      <c r="J86" s="6" t="str">
        <f t="shared" si="83"/>
        <v/>
      </c>
      <c r="K86" s="6" t="str">
        <f t="shared" si="169"/>
        <v/>
      </c>
      <c r="L86" s="6" t="str">
        <f t="shared" si="170"/>
        <v/>
      </c>
      <c r="M86" s="120" t="str">
        <f t="shared" si="171"/>
        <v/>
      </c>
      <c r="N86" s="54" t="str">
        <f t="shared" si="172"/>
        <v/>
      </c>
      <c r="O86" s="33"/>
      <c r="P86" s="75" t="e">
        <f t="shared" si="88"/>
        <v>#N/A</v>
      </c>
      <c r="Q86" s="6" t="e">
        <f>IF(AND(Sufficient_data="Yes",Include_study?="Yes",Input!Number_of_observations&lt;&gt;""),Effect_size-CI_Lower_limit,NA())</f>
        <v>#N/A</v>
      </c>
      <c r="R86" s="54" t="e">
        <f>IF(AND(Sufficient_data="Yes",Include_study?="Yes",Input!Number_of_observations&lt;&gt;""),CI_Upper_limit-Effect_size,NA())</f>
        <v>#N/A</v>
      </c>
      <c r="S86" s="33"/>
      <c r="T86" s="33"/>
      <c r="U86" s="33"/>
      <c r="V86" s="33"/>
      <c r="W86" s="163"/>
      <c r="X86" s="16" t="str">
        <f t="shared" si="144"/>
        <v/>
      </c>
      <c r="Y86" s="6" t="str">
        <f t="shared" si="173"/>
        <v/>
      </c>
      <c r="Z86" s="6" t="str">
        <f t="shared" si="91"/>
        <v/>
      </c>
      <c r="AA86" s="6" t="str">
        <f>IF(AND(Sufficient_data="Yes",Include_study?="Yes",Subgroup&lt;&gt;""),Input!Effect_size,"")</f>
        <v/>
      </c>
      <c r="AB86" s="6" t="str">
        <f t="shared" si="174"/>
        <v/>
      </c>
      <c r="AC86" s="6" t="str">
        <f t="shared" si="175"/>
        <v/>
      </c>
      <c r="AD86" s="6" t="str">
        <f t="shared" si="176"/>
        <v/>
      </c>
      <c r="AE86" s="6" t="str">
        <f t="shared" si="177"/>
        <v/>
      </c>
      <c r="AF86" s="6" t="str">
        <f t="shared" si="178"/>
        <v/>
      </c>
      <c r="AG86" s="125" t="str">
        <f t="shared" si="179"/>
        <v/>
      </c>
      <c r="AH86" s="128" t="str">
        <f t="shared" si="180"/>
        <v/>
      </c>
      <c r="AI86" s="33"/>
      <c r="AJ86" s="75" t="e">
        <f t="shared" si="145"/>
        <v>#N/A</v>
      </c>
      <c r="AK86" s="37" t="e">
        <f t="shared" si="181"/>
        <v>#N/A</v>
      </c>
      <c r="AL86" s="54" t="e">
        <f t="shared" si="182"/>
        <v>#N/A</v>
      </c>
      <c r="AM86" s="33"/>
      <c r="AN86" s="77" t="str">
        <f t="shared" si="146"/>
        <v/>
      </c>
      <c r="AO86" s="6" t="str">
        <f>IF(AND(Sufficient_data="Yes",Include_study?="Yes",Subgroup&lt;&gt;""),IF(COUNTIFS(Input!G$2:G85,"="&amp;"Yes",Input!C$2:C85,"="&amp;"Yes",Input!H$2:H85,"="&amp;Subgroup)&gt;0,"",Subgroup),"")</f>
        <v/>
      </c>
      <c r="AP86" s="16" t="str">
        <f t="shared" si="147"/>
        <v/>
      </c>
      <c r="AQ86" s="10" t="str">
        <f t="shared" si="148"/>
        <v/>
      </c>
      <c r="AR86" s="6" t="str">
        <f t="shared" si="149"/>
        <v/>
      </c>
      <c r="AS86" s="24" t="str">
        <f t="shared" si="150"/>
        <v/>
      </c>
      <c r="AT86" s="12" t="str">
        <f t="shared" si="151"/>
        <v/>
      </c>
      <c r="AU86" s="6" t="str">
        <f t="shared" si="152"/>
        <v/>
      </c>
      <c r="AV86" s="43" t="str">
        <f t="shared" si="183"/>
        <v/>
      </c>
      <c r="AW86" s="6" t="str">
        <f t="shared" si="153"/>
        <v/>
      </c>
      <c r="AX86" s="6" t="str">
        <f t="shared" si="154"/>
        <v/>
      </c>
      <c r="AY86" s="43" t="str">
        <f t="shared" si="184"/>
        <v/>
      </c>
      <c r="AZ86" s="16" t="str">
        <f t="shared" si="155"/>
        <v/>
      </c>
      <c r="BA86" s="131" t="str">
        <f t="shared" si="185"/>
        <v/>
      </c>
      <c r="BB86" s="131" t="str">
        <f t="shared" si="186"/>
        <v/>
      </c>
      <c r="BC86" s="6" t="str">
        <f t="shared" si="156"/>
        <v/>
      </c>
      <c r="BD86" s="6" t="str">
        <f t="shared" si="157"/>
        <v/>
      </c>
      <c r="BE86" s="131" t="str">
        <f t="shared" si="187"/>
        <v/>
      </c>
      <c r="BF86" s="131" t="str">
        <f t="shared" si="188"/>
        <v/>
      </c>
      <c r="BG86" s="6" t="str">
        <f t="shared" si="158"/>
        <v/>
      </c>
      <c r="BH86" s="6" t="str">
        <f t="shared" si="159"/>
        <v/>
      </c>
      <c r="BI86" s="6" t="str">
        <f t="shared" si="160"/>
        <v/>
      </c>
      <c r="BJ86" s="6" t="e">
        <f t="shared" si="161"/>
        <v>#N/A</v>
      </c>
      <c r="BK86" s="12" t="str">
        <f t="shared" si="203"/>
        <v/>
      </c>
      <c r="BL86" s="6" t="str">
        <f t="shared" si="162"/>
        <v/>
      </c>
      <c r="BM86" s="6" t="str">
        <f t="shared" si="189"/>
        <v/>
      </c>
      <c r="BN86" s="37" t="str">
        <f t="shared" si="163"/>
        <v/>
      </c>
      <c r="BO86" s="54" t="str">
        <f t="shared" si="204"/>
        <v/>
      </c>
      <c r="BP86" s="33"/>
      <c r="BQ86" s="33"/>
      <c r="BR86" s="33"/>
      <c r="BS86" s="33"/>
      <c r="BT86" s="164"/>
      <c r="BU86" s="6" t="e">
        <f t="shared" si="190"/>
        <v>#N/A</v>
      </c>
      <c r="BV86" s="6" t="e">
        <f t="shared" si="191"/>
        <v>#N/A</v>
      </c>
      <c r="BW86" s="6" t="str">
        <f t="shared" si="192"/>
        <v/>
      </c>
      <c r="BX86" s="6" t="str">
        <f>IF(AND(Sufficient_data="Yes",Include_study?="Yes",Moderator&lt;&gt;""),'Moderator Analysis'!F:F-CG$3,"")</f>
        <v/>
      </c>
      <c r="BY86" s="54" t="str">
        <f>IF(AND(Sufficient_data="Yes",Include_study?="Yes",Moderator&lt;&gt;""),Weightf*(Effect_size-CG$5-CG$4*'Moderator Analysis'!F:F)^2,"")</f>
        <v/>
      </c>
      <c r="BZ86" s="33"/>
      <c r="CA86" s="75" t="str">
        <f>IF(AND(Sufficient_data="Yes",Include_study?="Yes",Moderator&lt;&gt;""),1/('Publication Bias Analysis'!F86^2+CG$7),"")</f>
        <v/>
      </c>
      <c r="CB86" s="6" t="str">
        <f>IF(AND(Sufficient_data="Yes",Include_study?="Yes",CA86&lt;&gt;""),Effect_size-'Moderator Analysis'!J$37,"")</f>
        <v/>
      </c>
      <c r="CC86" s="6" t="str">
        <f t="shared" si="193"/>
        <v/>
      </c>
      <c r="CD86" s="54" t="str">
        <f>IF(AND(Sufficient_data="Yes",Include_study?="Yes",CA86&lt;&gt;""),CA:CA*(Effect_size-'Moderator Analysis'!J$29-'Moderator Analysis'!J$30*Moderator)^2,"")</f>
        <v/>
      </c>
      <c r="CI86" s="164"/>
      <c r="CJ86" s="166"/>
      <c r="CK86" s="6" t="str">
        <f t="shared" si="128"/>
        <v/>
      </c>
      <c r="CL86" s="37" t="str">
        <f t="shared" si="194"/>
        <v/>
      </c>
      <c r="CM86" s="37" t="str">
        <f>IF(AND(Include_study?="Yes",Sufficient_data="Yes"),1/(Standard_error^2+IF(Additional_model="Fixed effect",0,'Publication Bias Analysis'!L$32)),"")</f>
        <v/>
      </c>
      <c r="CN86" s="37" t="str">
        <f>IF(AND(Include_study?="Yes",Sufficient_data="Yes"),'Publication Bias Analysis'!E:E-'Publication Bias Analysis'!I$29,"")</f>
        <v/>
      </c>
      <c r="CO86" s="37" t="str">
        <f t="shared" si="195"/>
        <v/>
      </c>
      <c r="CP86" s="37" t="str">
        <f t="shared" si="196"/>
        <v/>
      </c>
      <c r="CQ86" s="104" t="str">
        <f t="shared" si="197"/>
        <v/>
      </c>
      <c r="CR86" s="104" t="str">
        <f>IF(AND(Include_study?="Yes",Sufficient_data="Yes"),CQ:CQ+IF(DC:DC&lt;0,-1,1)*COUNTIF(CQ$2:CQ85,CQ:CQ),"")</f>
        <v/>
      </c>
      <c r="CS86" s="104" t="str">
        <f>IF(AND(Include_study?="Yes",Sufficient_data="Yes"),RANK(DG:DG,DG:DG,1)*IF(DF:DF&lt;0,-1,1)+IF(DF:DF&lt;0,-1,1)*COUNTIF(CQ$2:CQ85,CQ:CQ),"")</f>
        <v/>
      </c>
      <c r="CT86" s="104" t="str">
        <f>IF(AND(Include_study?="Yes",Sufficient_data="Yes"),RANK(DJ:DJ,DJ:DJ,1)*IF(DI:DI&lt;0,-1,1)+IF(DI:DI&lt;0,-1,1)*COUNTIF(CQ$2:CQ85,CQ:CQ),"")</f>
        <v/>
      </c>
      <c r="CU86" s="6" t="e">
        <f>IF(AND(Include_study?="Yes",Sufficient_data="Yes"),'Publication Bias Analysis'!E:E,NA())</f>
        <v>#N/A</v>
      </c>
      <c r="CV86" s="54" t="e">
        <f>IF(AND(Include_study?="Yes",Sufficient_data="Yes"),'Publication Bias Analysis'!F:F,NA())</f>
        <v>#N/A</v>
      </c>
      <c r="CW86" s="33"/>
      <c r="CX86" s="33"/>
      <c r="CY86" s="33"/>
      <c r="CZ86" s="33"/>
      <c r="DA86" s="33"/>
      <c r="DB86" s="157"/>
      <c r="DC8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6" s="6" t="str">
        <f t="shared" si="164"/>
        <v/>
      </c>
      <c r="DE86" s="54" t="str">
        <f>IF(AND(Include_study?="Yes",Sufficient_data="Yes"),1/('Publication Bias Analysis'!F:F^2+IF(Additional_model="Fixed effect",0,$DN$6)),"")</f>
        <v/>
      </c>
      <c r="DF86" s="6" t="str">
        <f>IF(AND(Include_study?="Yes",Sufficient_data="Yes"),IF('Publication Bias Analysis'!L$38="Left",'Publication Bias Analysis'!E:E-DN$3,DN$3-'Publication Bias Analysis'!E:E),"")</f>
        <v/>
      </c>
      <c r="DG86" s="6" t="str">
        <f t="shared" si="165"/>
        <v/>
      </c>
      <c r="DH86" s="54" t="str">
        <f>IF(AND(DF86&lt;&gt;"",CR86&lt;=MAX(CR:CR)-DN$7),1/('Publication Bias Analysis'!F:F^2+IF(Additional_model="Fixed effect",0,$DN$13)),"")</f>
        <v/>
      </c>
      <c r="DI86" s="6" t="str">
        <f>IF(AND(Include_study?="Yes",Sufficient_data="Yes"),IF('Publication Bias Analysis'!L$38="Left",'Publication Bias Analysis'!E:E-DN$10,DN$10-'Publication Bias Analysis'!E:E),"")</f>
        <v/>
      </c>
      <c r="DJ86" s="6" t="str">
        <f t="shared" si="166"/>
        <v/>
      </c>
      <c r="DK86" s="54" t="str">
        <f t="shared" si="198"/>
        <v/>
      </c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W86" s="33"/>
      <c r="DX86" s="33"/>
      <c r="DY86" s="33"/>
      <c r="DZ86" s="33"/>
      <c r="EA86" s="33"/>
      <c r="EB86" s="157"/>
      <c r="EC86" s="6" t="str">
        <f>IF(AND(Include_study?="Yes",Sufficient_data="Yes"),Calculations!CO:CO-AVERAGE(Calculations!CO:CO),"")</f>
        <v/>
      </c>
      <c r="ED86" s="54" t="str">
        <f>IF(AND(Include_study?="Yes",Sufficient_data="Yes"),Calculations!CP86-('Publication Bias Analysis'!P$3+Calculations!CO86*'Publication Bias Analysis'!P$4),"")</f>
        <v/>
      </c>
      <c r="EE86" s="33"/>
      <c r="EF86" s="157"/>
      <c r="EG86" s="6" t="str">
        <f t="shared" si="199"/>
        <v/>
      </c>
      <c r="EH86" s="6" t="str">
        <f t="shared" si="138"/>
        <v/>
      </c>
      <c r="EI86" s="10" t="str">
        <f t="shared" si="200"/>
        <v/>
      </c>
      <c r="EJ86" s="10" t="str">
        <f t="shared" si="201"/>
        <v/>
      </c>
      <c r="EK86" s="10" t="str">
        <f>IF(AND(Include_study?="Yes",Sufficient_data="Yes"),COUNTIFS(EI$2:EI85,"&lt;"&amp;EI86,EJ$2:EJ85,"&lt;"&amp;EJ86)+COUNTIFS(EI$2:EI85,"&gt;"&amp;EI86,EJ$2:EJ85,"&gt;"&amp;EJ86)+COUNTIFS(EI87:EI$201,"&lt;"&amp;EI86,EJ87:EJ$201,"&lt;"&amp;EJ86)+COUNTIFS(EI87:EI$201,"&gt;"&amp;EI86,EJ87:EJ$201,"&gt;"&amp;EJ86),"")</f>
        <v/>
      </c>
      <c r="EL86" s="70" t="str">
        <f>IF(AND(Include_study?="Yes",Sufficient_data="Yes"),COUNTIFS(EI$2:EI85,"&lt;"&amp;EI86,EJ$2:EJ85,"&gt;"&amp;EJ86)+COUNTIFS(EI$2:EI85,"&gt;"&amp;EI86,EJ$2:EJ85,"&lt;"&amp;EJ86)+COUNTIFS(EI87:EI$201,"&lt;"&amp;EI86,EJ87:EJ$201,"&gt;"&amp;EJ86)+COUNTIFS(EI87:EI$201,"&gt;"&amp;EI86,EJ87:EJ$201,"&lt;"&amp;EJ86),"")</f>
        <v/>
      </c>
      <c r="EN86" s="157"/>
      <c r="EO86" s="33"/>
      <c r="EP86" s="33"/>
      <c r="EQ86" s="33"/>
      <c r="ER86" s="33"/>
      <c r="ES86" s="157"/>
      <c r="ET86" s="6" t="e">
        <f t="shared" si="141"/>
        <v>#N/A</v>
      </c>
      <c r="EU86" s="54" t="e">
        <f t="shared" si="142"/>
        <v>#N/A</v>
      </c>
      <c r="EV86" s="33"/>
      <c r="EW86" s="33"/>
      <c r="EX86" s="33"/>
      <c r="EY86" s="33"/>
      <c r="EZ86" s="33"/>
      <c r="FA86" s="157"/>
      <c r="FB86" s="10" t="str">
        <f>IF('Publication Bias Analysis'!AS:AS&lt;&gt;"",RANK('Publication Bias Analysis'!AS:AS,'Publication Bias Analysis'!AS:AS,1)+COUNTIF('Publication Bias Analysis'!AS$2:AS85,'Publication Bias Analysis'!AS86),"")</f>
        <v/>
      </c>
      <c r="FC86" s="6" t="str">
        <f t="shared" si="167"/>
        <v/>
      </c>
      <c r="FD86" s="43" t="e">
        <f>IF(AND(Include_study?="Yes",Sufficient_data="Yes"),'Publication Bias Analysis'!AR86,NA())</f>
        <v>#N/A</v>
      </c>
      <c r="FE86" s="43" t="e">
        <f>IF(AND(Include_study?="Yes",Sufficient_data="Yes"),'Publication Bias Analysis'!AS86,NA())</f>
        <v>#N/A</v>
      </c>
      <c r="FF86" s="6" t="str">
        <f>IF(AND(Include_study?="Yes",Sufficient_data="Yes"),Calculations!FD86-AVERAGE('Publication Bias Analysis'!AR:AR),"")</f>
        <v/>
      </c>
      <c r="FG86" s="54" t="str">
        <f>IF(AND(Include_study?="Yes",Sufficient_data="Yes"),FE:FE-('Publication Bias Analysis'!AV$30+'Publication Bias Analysis'!AV$31*FD:FD),"")</f>
        <v/>
      </c>
      <c r="FM86" s="157"/>
      <c r="FN86" s="6" t="str">
        <f t="shared" si="202"/>
        <v/>
      </c>
      <c r="FO86" s="6" t="str">
        <f t="shared" si="168"/>
        <v/>
      </c>
      <c r="FP86" s="54" t="str">
        <f t="shared" si="205"/>
        <v/>
      </c>
      <c r="FQ86" s="33"/>
    </row>
    <row r="87" spans="1:173" x14ac:dyDescent="0.2">
      <c r="A87" s="163"/>
      <c r="B87" s="10" t="str">
        <f>IF(AND(Sufficient_data="Yes",Include_study?="Yes"),IF(AND(Sort_By=$E$1,Order="Ascending"),IF(Input!Study_name="",COUNTIFS(Input!Study_name,"&lt;&gt;"&amp;"",Include_study?,"Yes",Sufficient_data,"Yes")+1,IF(COUNT(E87)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7" s="10" t="str">
        <f>IF(B87&lt;&gt;"",IF(B87=0,COUNTIF(B$2:B86,0)+1,COUNTIF(B$2:B86,B87)+COUNTIF(B:B,"&lt;"&amp;B87)+1),"")</f>
        <v/>
      </c>
      <c r="D87" s="10" t="str">
        <f t="shared" si="81"/>
        <v/>
      </c>
      <c r="E87" s="6" t="str">
        <f>IF(AND(Sufficient_data="Yes",Include_study?="Yes",Input!Study_name&lt;&gt;""),Input!Study_name,"")</f>
        <v/>
      </c>
      <c r="F87" s="6" t="str">
        <f>IF(AND(Sufficient_data="Yes",Include_study?="Yes"),Input!Effect_size,"")</f>
        <v/>
      </c>
      <c r="G87" s="10" t="str">
        <f>IF(AND(Sufficient_data="Yes",Include_study?="Yes",Input!Number_of_observations&lt;&gt;""),Input!Number_of_observations,"")</f>
        <v/>
      </c>
      <c r="H87" s="6" t="str">
        <f>IF(AND(Sufficient_data="Yes",Include_study?="Yes"),Input!Standard_error,"")</f>
        <v/>
      </c>
      <c r="I87" s="6" t="str">
        <f t="shared" si="82"/>
        <v/>
      </c>
      <c r="J87" s="6" t="str">
        <f t="shared" si="83"/>
        <v/>
      </c>
      <c r="K87" s="6" t="str">
        <f t="shared" si="169"/>
        <v/>
      </c>
      <c r="L87" s="6" t="str">
        <f t="shared" si="170"/>
        <v/>
      </c>
      <c r="M87" s="120" t="str">
        <f t="shared" si="171"/>
        <v/>
      </c>
      <c r="N87" s="54" t="str">
        <f t="shared" si="172"/>
        <v/>
      </c>
      <c r="O87" s="33"/>
      <c r="P87" s="75" t="e">
        <f t="shared" si="88"/>
        <v>#N/A</v>
      </c>
      <c r="Q87" s="6" t="e">
        <f>IF(AND(Sufficient_data="Yes",Include_study?="Yes",Input!Number_of_observations&lt;&gt;""),Effect_size-CI_Lower_limit,NA())</f>
        <v>#N/A</v>
      </c>
      <c r="R87" s="54" t="e">
        <f>IF(AND(Sufficient_data="Yes",Include_study?="Yes",Input!Number_of_observations&lt;&gt;""),CI_Upper_limit-Effect_size,NA())</f>
        <v>#N/A</v>
      </c>
      <c r="S87" s="33"/>
      <c r="T87" s="33"/>
      <c r="U87" s="33"/>
      <c r="V87" s="33"/>
      <c r="W87" s="163"/>
      <c r="X87" s="16" t="str">
        <f t="shared" si="144"/>
        <v/>
      </c>
      <c r="Y87" s="6" t="str">
        <f t="shared" si="173"/>
        <v/>
      </c>
      <c r="Z87" s="6" t="str">
        <f t="shared" si="91"/>
        <v/>
      </c>
      <c r="AA87" s="6" t="str">
        <f>IF(AND(Sufficient_data="Yes",Include_study?="Yes",Subgroup&lt;&gt;""),Input!Effect_size,"")</f>
        <v/>
      </c>
      <c r="AB87" s="6" t="str">
        <f t="shared" si="174"/>
        <v/>
      </c>
      <c r="AC87" s="6" t="str">
        <f t="shared" si="175"/>
        <v/>
      </c>
      <c r="AD87" s="6" t="str">
        <f t="shared" si="176"/>
        <v/>
      </c>
      <c r="AE87" s="6" t="str">
        <f t="shared" si="177"/>
        <v/>
      </c>
      <c r="AF87" s="6" t="str">
        <f t="shared" si="178"/>
        <v/>
      </c>
      <c r="AG87" s="125" t="str">
        <f t="shared" si="179"/>
        <v/>
      </c>
      <c r="AH87" s="128" t="str">
        <f t="shared" si="180"/>
        <v/>
      </c>
      <c r="AI87" s="33"/>
      <c r="AJ87" s="75" t="e">
        <f t="shared" si="145"/>
        <v>#N/A</v>
      </c>
      <c r="AK87" s="37" t="e">
        <f t="shared" si="181"/>
        <v>#N/A</v>
      </c>
      <c r="AL87" s="54" t="e">
        <f t="shared" si="182"/>
        <v>#N/A</v>
      </c>
      <c r="AM87" s="33"/>
      <c r="AN87" s="77" t="str">
        <f t="shared" si="146"/>
        <v/>
      </c>
      <c r="AO87" s="6" t="str">
        <f>IF(AND(Sufficient_data="Yes",Include_study?="Yes",Subgroup&lt;&gt;""),IF(COUNTIFS(Input!G$2:G86,"="&amp;"Yes",Input!C$2:C86,"="&amp;"Yes",Input!H$2:H86,"="&amp;Subgroup)&gt;0,"",Subgroup),"")</f>
        <v/>
      </c>
      <c r="AP87" s="16" t="str">
        <f t="shared" si="147"/>
        <v/>
      </c>
      <c r="AQ87" s="10" t="str">
        <f t="shared" si="148"/>
        <v/>
      </c>
      <c r="AR87" s="6" t="str">
        <f t="shared" si="149"/>
        <v/>
      </c>
      <c r="AS87" s="24" t="str">
        <f t="shared" si="150"/>
        <v/>
      </c>
      <c r="AT87" s="12" t="str">
        <f t="shared" si="151"/>
        <v/>
      </c>
      <c r="AU87" s="6" t="str">
        <f t="shared" si="152"/>
        <v/>
      </c>
      <c r="AV87" s="43" t="str">
        <f t="shared" si="183"/>
        <v/>
      </c>
      <c r="AW87" s="6" t="str">
        <f t="shared" si="153"/>
        <v/>
      </c>
      <c r="AX87" s="6" t="str">
        <f t="shared" si="154"/>
        <v/>
      </c>
      <c r="AY87" s="43" t="str">
        <f t="shared" si="184"/>
        <v/>
      </c>
      <c r="AZ87" s="16" t="str">
        <f t="shared" si="155"/>
        <v/>
      </c>
      <c r="BA87" s="131" t="str">
        <f t="shared" si="185"/>
        <v/>
      </c>
      <c r="BB87" s="131" t="str">
        <f t="shared" si="186"/>
        <v/>
      </c>
      <c r="BC87" s="6" t="str">
        <f t="shared" si="156"/>
        <v/>
      </c>
      <c r="BD87" s="6" t="str">
        <f t="shared" si="157"/>
        <v/>
      </c>
      <c r="BE87" s="131" t="str">
        <f t="shared" si="187"/>
        <v/>
      </c>
      <c r="BF87" s="131" t="str">
        <f t="shared" si="188"/>
        <v/>
      </c>
      <c r="BG87" s="6" t="str">
        <f t="shared" si="158"/>
        <v/>
      </c>
      <c r="BH87" s="6" t="str">
        <f t="shared" si="159"/>
        <v/>
      </c>
      <c r="BI87" s="6" t="str">
        <f t="shared" si="160"/>
        <v/>
      </c>
      <c r="BJ87" s="6" t="e">
        <f t="shared" si="161"/>
        <v>#N/A</v>
      </c>
      <c r="BK87" s="12" t="str">
        <f t="shared" si="203"/>
        <v/>
      </c>
      <c r="BL87" s="6" t="str">
        <f t="shared" si="162"/>
        <v/>
      </c>
      <c r="BM87" s="6" t="str">
        <f t="shared" si="189"/>
        <v/>
      </c>
      <c r="BN87" s="37" t="str">
        <f t="shared" si="163"/>
        <v/>
      </c>
      <c r="BO87" s="54" t="str">
        <f t="shared" si="204"/>
        <v/>
      </c>
      <c r="BP87" s="33"/>
      <c r="BQ87" s="33"/>
      <c r="BR87" s="33"/>
      <c r="BS87" s="33"/>
      <c r="BT87" s="164"/>
      <c r="BU87" s="6" t="e">
        <f t="shared" si="190"/>
        <v>#N/A</v>
      </c>
      <c r="BV87" s="6" t="e">
        <f t="shared" si="191"/>
        <v>#N/A</v>
      </c>
      <c r="BW87" s="6" t="str">
        <f t="shared" si="192"/>
        <v/>
      </c>
      <c r="BX87" s="6" t="str">
        <f>IF(AND(Sufficient_data="Yes",Include_study?="Yes",Moderator&lt;&gt;""),'Moderator Analysis'!F:F-CG$3,"")</f>
        <v/>
      </c>
      <c r="BY87" s="54" t="str">
        <f>IF(AND(Sufficient_data="Yes",Include_study?="Yes",Moderator&lt;&gt;""),Weightf*(Effect_size-CG$5-CG$4*'Moderator Analysis'!F:F)^2,"")</f>
        <v/>
      </c>
      <c r="BZ87" s="33"/>
      <c r="CA87" s="75" t="str">
        <f>IF(AND(Sufficient_data="Yes",Include_study?="Yes",Moderator&lt;&gt;""),1/('Publication Bias Analysis'!F87^2+CG$7),"")</f>
        <v/>
      </c>
      <c r="CB87" s="6" t="str">
        <f>IF(AND(Sufficient_data="Yes",Include_study?="Yes",CA87&lt;&gt;""),Effect_size-'Moderator Analysis'!J$37,"")</f>
        <v/>
      </c>
      <c r="CC87" s="6" t="str">
        <f t="shared" si="193"/>
        <v/>
      </c>
      <c r="CD87" s="54" t="str">
        <f>IF(AND(Sufficient_data="Yes",Include_study?="Yes",CA87&lt;&gt;""),CA:CA*(Effect_size-'Moderator Analysis'!J$29-'Moderator Analysis'!J$30*Moderator)^2,"")</f>
        <v/>
      </c>
      <c r="CI87" s="164"/>
      <c r="CJ87" s="166"/>
      <c r="CK87" s="6" t="str">
        <f t="shared" si="128"/>
        <v/>
      </c>
      <c r="CL87" s="37" t="str">
        <f t="shared" si="194"/>
        <v/>
      </c>
      <c r="CM87" s="37" t="str">
        <f>IF(AND(Include_study?="Yes",Sufficient_data="Yes"),1/(Standard_error^2+IF(Additional_model="Fixed effect",0,'Publication Bias Analysis'!L$32)),"")</f>
        <v/>
      </c>
      <c r="CN87" s="37" t="str">
        <f>IF(AND(Include_study?="Yes",Sufficient_data="Yes"),'Publication Bias Analysis'!E:E-'Publication Bias Analysis'!I$29,"")</f>
        <v/>
      </c>
      <c r="CO87" s="37" t="str">
        <f t="shared" si="195"/>
        <v/>
      </c>
      <c r="CP87" s="37" t="str">
        <f t="shared" si="196"/>
        <v/>
      </c>
      <c r="CQ87" s="104" t="str">
        <f t="shared" si="197"/>
        <v/>
      </c>
      <c r="CR87" s="104" t="str">
        <f>IF(AND(Include_study?="Yes",Sufficient_data="Yes"),CQ:CQ+IF(DC:DC&lt;0,-1,1)*COUNTIF(CQ$2:CQ86,CQ:CQ),"")</f>
        <v/>
      </c>
      <c r="CS87" s="104" t="str">
        <f>IF(AND(Include_study?="Yes",Sufficient_data="Yes"),RANK(DG:DG,DG:DG,1)*IF(DF:DF&lt;0,-1,1)+IF(DF:DF&lt;0,-1,1)*COUNTIF(CQ$2:CQ86,CQ:CQ),"")</f>
        <v/>
      </c>
      <c r="CT87" s="104" t="str">
        <f>IF(AND(Include_study?="Yes",Sufficient_data="Yes"),RANK(DJ:DJ,DJ:DJ,1)*IF(DI:DI&lt;0,-1,1)+IF(DI:DI&lt;0,-1,1)*COUNTIF(CQ$2:CQ86,CQ:CQ),"")</f>
        <v/>
      </c>
      <c r="CU87" s="6" t="e">
        <f>IF(AND(Include_study?="Yes",Sufficient_data="Yes"),'Publication Bias Analysis'!E:E,NA())</f>
        <v>#N/A</v>
      </c>
      <c r="CV87" s="54" t="e">
        <f>IF(AND(Include_study?="Yes",Sufficient_data="Yes"),'Publication Bias Analysis'!F:F,NA())</f>
        <v>#N/A</v>
      </c>
      <c r="CW87" s="33"/>
      <c r="CX87" s="33"/>
      <c r="CY87" s="33"/>
      <c r="CZ87" s="33"/>
      <c r="DA87" s="33"/>
      <c r="DB87" s="157"/>
      <c r="DC8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7" s="6" t="str">
        <f t="shared" si="164"/>
        <v/>
      </c>
      <c r="DE87" s="54" t="str">
        <f>IF(AND(Include_study?="Yes",Sufficient_data="Yes"),1/('Publication Bias Analysis'!F:F^2+IF(Additional_model="Fixed effect",0,$DN$6)),"")</f>
        <v/>
      </c>
      <c r="DF87" s="6" t="str">
        <f>IF(AND(Include_study?="Yes",Sufficient_data="Yes"),IF('Publication Bias Analysis'!L$38="Left",'Publication Bias Analysis'!E:E-DN$3,DN$3-'Publication Bias Analysis'!E:E),"")</f>
        <v/>
      </c>
      <c r="DG87" s="6" t="str">
        <f t="shared" si="165"/>
        <v/>
      </c>
      <c r="DH87" s="54" t="str">
        <f>IF(AND(DF87&lt;&gt;"",CR87&lt;=MAX(CR:CR)-DN$7),1/('Publication Bias Analysis'!F:F^2+IF(Additional_model="Fixed effect",0,$DN$13)),"")</f>
        <v/>
      </c>
      <c r="DI87" s="6" t="str">
        <f>IF(AND(Include_study?="Yes",Sufficient_data="Yes"),IF('Publication Bias Analysis'!L$38="Left",'Publication Bias Analysis'!E:E-DN$10,DN$10-'Publication Bias Analysis'!E:E),"")</f>
        <v/>
      </c>
      <c r="DJ87" s="6" t="str">
        <f t="shared" si="166"/>
        <v/>
      </c>
      <c r="DK87" s="54" t="str">
        <f t="shared" si="198"/>
        <v/>
      </c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W87" s="33"/>
      <c r="DX87" s="33"/>
      <c r="DY87" s="33"/>
      <c r="DZ87" s="33"/>
      <c r="EA87" s="33"/>
      <c r="EB87" s="157"/>
      <c r="EC87" s="6" t="str">
        <f>IF(AND(Include_study?="Yes",Sufficient_data="Yes"),Calculations!CO:CO-AVERAGE(Calculations!CO:CO),"")</f>
        <v/>
      </c>
      <c r="ED87" s="54" t="str">
        <f>IF(AND(Include_study?="Yes",Sufficient_data="Yes"),Calculations!CP87-('Publication Bias Analysis'!P$3+Calculations!CO87*'Publication Bias Analysis'!P$4),"")</f>
        <v/>
      </c>
      <c r="EE87" s="33"/>
      <c r="EF87" s="157"/>
      <c r="EG87" s="6" t="str">
        <f t="shared" si="199"/>
        <v/>
      </c>
      <c r="EH87" s="6" t="str">
        <f t="shared" si="138"/>
        <v/>
      </c>
      <c r="EI87" s="10" t="str">
        <f t="shared" si="200"/>
        <v/>
      </c>
      <c r="EJ87" s="10" t="str">
        <f t="shared" si="201"/>
        <v/>
      </c>
      <c r="EK87" s="10" t="str">
        <f>IF(AND(Include_study?="Yes",Sufficient_data="Yes"),COUNTIFS(EI$2:EI86,"&lt;"&amp;EI87,EJ$2:EJ86,"&lt;"&amp;EJ87)+COUNTIFS(EI$2:EI86,"&gt;"&amp;EI87,EJ$2:EJ86,"&gt;"&amp;EJ87)+COUNTIFS(EI88:EI$201,"&lt;"&amp;EI87,EJ88:EJ$201,"&lt;"&amp;EJ87)+COUNTIFS(EI88:EI$201,"&gt;"&amp;EI87,EJ88:EJ$201,"&gt;"&amp;EJ87),"")</f>
        <v/>
      </c>
      <c r="EL87" s="70" t="str">
        <f>IF(AND(Include_study?="Yes",Sufficient_data="Yes"),COUNTIFS(EI$2:EI86,"&lt;"&amp;EI87,EJ$2:EJ86,"&gt;"&amp;EJ87)+COUNTIFS(EI$2:EI86,"&gt;"&amp;EI87,EJ$2:EJ86,"&lt;"&amp;EJ87)+COUNTIFS(EI88:EI$201,"&lt;"&amp;EI87,EJ88:EJ$201,"&gt;"&amp;EJ87)+COUNTIFS(EI88:EI$201,"&gt;"&amp;EI87,EJ88:EJ$201,"&lt;"&amp;EJ87),"")</f>
        <v/>
      </c>
      <c r="EN87" s="157"/>
      <c r="EO87" s="33"/>
      <c r="EP87" s="33"/>
      <c r="EQ87" s="33"/>
      <c r="ER87" s="33"/>
      <c r="ES87" s="157"/>
      <c r="ET87" s="6" t="e">
        <f t="shared" si="141"/>
        <v>#N/A</v>
      </c>
      <c r="EU87" s="54" t="e">
        <f t="shared" si="142"/>
        <v>#N/A</v>
      </c>
      <c r="EV87" s="33"/>
      <c r="EW87" s="33"/>
      <c r="EX87" s="33"/>
      <c r="EY87" s="33"/>
      <c r="EZ87" s="33"/>
      <c r="FA87" s="157"/>
      <c r="FB87" s="10" t="str">
        <f>IF('Publication Bias Analysis'!AS:AS&lt;&gt;"",RANK('Publication Bias Analysis'!AS:AS,'Publication Bias Analysis'!AS:AS,1)+COUNTIF('Publication Bias Analysis'!AS$2:AS86,'Publication Bias Analysis'!AS87),"")</f>
        <v/>
      </c>
      <c r="FC87" s="6" t="str">
        <f t="shared" si="167"/>
        <v/>
      </c>
      <c r="FD87" s="43" t="e">
        <f>IF(AND(Include_study?="Yes",Sufficient_data="Yes"),'Publication Bias Analysis'!AR87,NA())</f>
        <v>#N/A</v>
      </c>
      <c r="FE87" s="43" t="e">
        <f>IF(AND(Include_study?="Yes",Sufficient_data="Yes"),'Publication Bias Analysis'!AS87,NA())</f>
        <v>#N/A</v>
      </c>
      <c r="FF87" s="6" t="str">
        <f>IF(AND(Include_study?="Yes",Sufficient_data="Yes"),Calculations!FD87-AVERAGE('Publication Bias Analysis'!AR:AR),"")</f>
        <v/>
      </c>
      <c r="FG87" s="54" t="str">
        <f>IF(AND(Include_study?="Yes",Sufficient_data="Yes"),FE:FE-('Publication Bias Analysis'!AV$30+'Publication Bias Analysis'!AV$31*FD:FD),"")</f>
        <v/>
      </c>
      <c r="FM87" s="157"/>
      <c r="FN87" s="6" t="str">
        <f t="shared" si="202"/>
        <v/>
      </c>
      <c r="FO87" s="6" t="str">
        <f t="shared" si="168"/>
        <v/>
      </c>
      <c r="FP87" s="54" t="str">
        <f t="shared" si="205"/>
        <v/>
      </c>
      <c r="FQ87" s="33"/>
    </row>
    <row r="88" spans="1:173" x14ac:dyDescent="0.2">
      <c r="A88" s="163"/>
      <c r="B88" s="10" t="str">
        <f>IF(AND(Sufficient_data="Yes",Include_study?="Yes"),IF(AND(Sort_By=$E$1,Order="Ascending"),IF(Input!Study_name="",COUNTIFS(Input!Study_name,"&lt;&gt;"&amp;"",Include_study?,"Yes",Sufficient_data,"Yes")+1,IF(COUNT(E88)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8" s="10" t="str">
        <f>IF(B88&lt;&gt;"",IF(B88=0,COUNTIF(B$2:B87,0)+1,COUNTIF(B$2:B87,B88)+COUNTIF(B:B,"&lt;"&amp;B88)+1),"")</f>
        <v/>
      </c>
      <c r="D88" s="10" t="str">
        <f t="shared" si="81"/>
        <v/>
      </c>
      <c r="E88" s="6" t="str">
        <f>IF(AND(Sufficient_data="Yes",Include_study?="Yes",Input!Study_name&lt;&gt;""),Input!Study_name,"")</f>
        <v/>
      </c>
      <c r="F88" s="6" t="str">
        <f>IF(AND(Sufficient_data="Yes",Include_study?="Yes"),Input!Effect_size,"")</f>
        <v/>
      </c>
      <c r="G88" s="10" t="str">
        <f>IF(AND(Sufficient_data="Yes",Include_study?="Yes",Input!Number_of_observations&lt;&gt;""),Input!Number_of_observations,"")</f>
        <v/>
      </c>
      <c r="H88" s="6" t="str">
        <f>IF(AND(Sufficient_data="Yes",Include_study?="Yes"),Input!Standard_error,"")</f>
        <v/>
      </c>
      <c r="I88" s="6" t="str">
        <f t="shared" si="82"/>
        <v/>
      </c>
      <c r="J88" s="6" t="str">
        <f t="shared" si="83"/>
        <v/>
      </c>
      <c r="K88" s="6" t="str">
        <f t="shared" si="169"/>
        <v/>
      </c>
      <c r="L88" s="6" t="str">
        <f t="shared" si="170"/>
        <v/>
      </c>
      <c r="M88" s="120" t="str">
        <f t="shared" si="171"/>
        <v/>
      </c>
      <c r="N88" s="54" t="str">
        <f t="shared" si="172"/>
        <v/>
      </c>
      <c r="O88" s="33"/>
      <c r="P88" s="75" t="e">
        <f t="shared" si="88"/>
        <v>#N/A</v>
      </c>
      <c r="Q88" s="6" t="e">
        <f>IF(AND(Sufficient_data="Yes",Include_study?="Yes",Input!Number_of_observations&lt;&gt;""),Effect_size-CI_Lower_limit,NA())</f>
        <v>#N/A</v>
      </c>
      <c r="R88" s="54" t="e">
        <f>IF(AND(Sufficient_data="Yes",Include_study?="Yes",Input!Number_of_observations&lt;&gt;""),CI_Upper_limit-Effect_size,NA())</f>
        <v>#N/A</v>
      </c>
      <c r="S88" s="33"/>
      <c r="T88" s="33"/>
      <c r="U88" s="33"/>
      <c r="V88" s="33"/>
      <c r="W88" s="163"/>
      <c r="X88" s="16" t="str">
        <f t="shared" si="144"/>
        <v/>
      </c>
      <c r="Y88" s="6" t="str">
        <f t="shared" si="173"/>
        <v/>
      </c>
      <c r="Z88" s="6" t="str">
        <f t="shared" si="91"/>
        <v/>
      </c>
      <c r="AA88" s="6" t="str">
        <f>IF(AND(Sufficient_data="Yes",Include_study?="Yes",Subgroup&lt;&gt;""),Input!Effect_size,"")</f>
        <v/>
      </c>
      <c r="AB88" s="6" t="str">
        <f t="shared" si="174"/>
        <v/>
      </c>
      <c r="AC88" s="6" t="str">
        <f t="shared" si="175"/>
        <v/>
      </c>
      <c r="AD88" s="6" t="str">
        <f t="shared" si="176"/>
        <v/>
      </c>
      <c r="AE88" s="6" t="str">
        <f t="shared" si="177"/>
        <v/>
      </c>
      <c r="AF88" s="6" t="str">
        <f t="shared" si="178"/>
        <v/>
      </c>
      <c r="AG88" s="125" t="str">
        <f t="shared" si="179"/>
        <v/>
      </c>
      <c r="AH88" s="128" t="str">
        <f t="shared" si="180"/>
        <v/>
      </c>
      <c r="AI88" s="33"/>
      <c r="AJ88" s="75" t="e">
        <f t="shared" si="145"/>
        <v>#N/A</v>
      </c>
      <c r="AK88" s="37" t="e">
        <f t="shared" si="181"/>
        <v>#N/A</v>
      </c>
      <c r="AL88" s="54" t="e">
        <f t="shared" si="182"/>
        <v>#N/A</v>
      </c>
      <c r="AM88" s="33"/>
      <c r="AN88" s="77" t="str">
        <f t="shared" si="146"/>
        <v/>
      </c>
      <c r="AO88" s="6" t="str">
        <f>IF(AND(Sufficient_data="Yes",Include_study?="Yes",Subgroup&lt;&gt;""),IF(COUNTIFS(Input!G$2:G87,"="&amp;"Yes",Input!C$2:C87,"="&amp;"Yes",Input!H$2:H87,"="&amp;Subgroup)&gt;0,"",Subgroup),"")</f>
        <v/>
      </c>
      <c r="AP88" s="16" t="str">
        <f t="shared" si="147"/>
        <v/>
      </c>
      <c r="AQ88" s="10" t="str">
        <f t="shared" si="148"/>
        <v/>
      </c>
      <c r="AR88" s="6" t="str">
        <f t="shared" si="149"/>
        <v/>
      </c>
      <c r="AS88" s="24" t="str">
        <f t="shared" si="150"/>
        <v/>
      </c>
      <c r="AT88" s="12" t="str">
        <f t="shared" si="151"/>
        <v/>
      </c>
      <c r="AU88" s="6" t="str">
        <f t="shared" si="152"/>
        <v/>
      </c>
      <c r="AV88" s="43" t="str">
        <f t="shared" si="183"/>
        <v/>
      </c>
      <c r="AW88" s="6" t="str">
        <f t="shared" si="153"/>
        <v/>
      </c>
      <c r="AX88" s="6" t="str">
        <f t="shared" si="154"/>
        <v/>
      </c>
      <c r="AY88" s="43" t="str">
        <f t="shared" si="184"/>
        <v/>
      </c>
      <c r="AZ88" s="16" t="str">
        <f t="shared" si="155"/>
        <v/>
      </c>
      <c r="BA88" s="131" t="str">
        <f t="shared" si="185"/>
        <v/>
      </c>
      <c r="BB88" s="131" t="str">
        <f t="shared" si="186"/>
        <v/>
      </c>
      <c r="BC88" s="6" t="str">
        <f t="shared" si="156"/>
        <v/>
      </c>
      <c r="BD88" s="6" t="str">
        <f t="shared" si="157"/>
        <v/>
      </c>
      <c r="BE88" s="131" t="str">
        <f t="shared" si="187"/>
        <v/>
      </c>
      <c r="BF88" s="131" t="str">
        <f t="shared" si="188"/>
        <v/>
      </c>
      <c r="BG88" s="6" t="str">
        <f t="shared" si="158"/>
        <v/>
      </c>
      <c r="BH88" s="6" t="str">
        <f t="shared" si="159"/>
        <v/>
      </c>
      <c r="BI88" s="6" t="str">
        <f t="shared" si="160"/>
        <v/>
      </c>
      <c r="BJ88" s="6" t="e">
        <f t="shared" si="161"/>
        <v>#N/A</v>
      </c>
      <c r="BK88" s="12" t="str">
        <f t="shared" si="203"/>
        <v/>
      </c>
      <c r="BL88" s="6" t="str">
        <f t="shared" si="162"/>
        <v/>
      </c>
      <c r="BM88" s="6" t="str">
        <f t="shared" si="189"/>
        <v/>
      </c>
      <c r="BN88" s="37" t="str">
        <f t="shared" si="163"/>
        <v/>
      </c>
      <c r="BO88" s="54" t="str">
        <f t="shared" si="204"/>
        <v/>
      </c>
      <c r="BP88" s="33"/>
      <c r="BQ88" s="33"/>
      <c r="BR88" s="33"/>
      <c r="BS88" s="33"/>
      <c r="BT88" s="164"/>
      <c r="BU88" s="6" t="e">
        <f t="shared" si="190"/>
        <v>#N/A</v>
      </c>
      <c r="BV88" s="6" t="e">
        <f t="shared" si="191"/>
        <v>#N/A</v>
      </c>
      <c r="BW88" s="6" t="str">
        <f t="shared" si="192"/>
        <v/>
      </c>
      <c r="BX88" s="6" t="str">
        <f>IF(AND(Sufficient_data="Yes",Include_study?="Yes",Moderator&lt;&gt;""),'Moderator Analysis'!F:F-CG$3,"")</f>
        <v/>
      </c>
      <c r="BY88" s="54" t="str">
        <f>IF(AND(Sufficient_data="Yes",Include_study?="Yes",Moderator&lt;&gt;""),Weightf*(Effect_size-CG$5-CG$4*'Moderator Analysis'!F:F)^2,"")</f>
        <v/>
      </c>
      <c r="BZ88" s="33"/>
      <c r="CA88" s="75" t="str">
        <f>IF(AND(Sufficient_data="Yes",Include_study?="Yes",Moderator&lt;&gt;""),1/('Publication Bias Analysis'!F88^2+CG$7),"")</f>
        <v/>
      </c>
      <c r="CB88" s="6" t="str">
        <f>IF(AND(Sufficient_data="Yes",Include_study?="Yes",CA88&lt;&gt;""),Effect_size-'Moderator Analysis'!J$37,"")</f>
        <v/>
      </c>
      <c r="CC88" s="6" t="str">
        <f t="shared" si="193"/>
        <v/>
      </c>
      <c r="CD88" s="54" t="str">
        <f>IF(AND(Sufficient_data="Yes",Include_study?="Yes",CA88&lt;&gt;""),CA:CA*(Effect_size-'Moderator Analysis'!J$29-'Moderator Analysis'!J$30*Moderator)^2,"")</f>
        <v/>
      </c>
      <c r="CI88" s="164"/>
      <c r="CJ88" s="166"/>
      <c r="CK88" s="6" t="str">
        <f t="shared" si="128"/>
        <v/>
      </c>
      <c r="CL88" s="37" t="str">
        <f t="shared" si="194"/>
        <v/>
      </c>
      <c r="CM88" s="37" t="str">
        <f>IF(AND(Include_study?="Yes",Sufficient_data="Yes"),1/(Standard_error^2+IF(Additional_model="Fixed effect",0,'Publication Bias Analysis'!L$32)),"")</f>
        <v/>
      </c>
      <c r="CN88" s="37" t="str">
        <f>IF(AND(Include_study?="Yes",Sufficient_data="Yes"),'Publication Bias Analysis'!E:E-'Publication Bias Analysis'!I$29,"")</f>
        <v/>
      </c>
      <c r="CO88" s="37" t="str">
        <f t="shared" si="195"/>
        <v/>
      </c>
      <c r="CP88" s="37" t="str">
        <f t="shared" si="196"/>
        <v/>
      </c>
      <c r="CQ88" s="104" t="str">
        <f t="shared" si="197"/>
        <v/>
      </c>
      <c r="CR88" s="104" t="str">
        <f>IF(AND(Include_study?="Yes",Sufficient_data="Yes"),CQ:CQ+IF(DC:DC&lt;0,-1,1)*COUNTIF(CQ$2:CQ87,CQ:CQ),"")</f>
        <v/>
      </c>
      <c r="CS88" s="104" t="str">
        <f>IF(AND(Include_study?="Yes",Sufficient_data="Yes"),RANK(DG:DG,DG:DG,1)*IF(DF:DF&lt;0,-1,1)+IF(DF:DF&lt;0,-1,1)*COUNTIF(CQ$2:CQ87,CQ:CQ),"")</f>
        <v/>
      </c>
      <c r="CT88" s="104" t="str">
        <f>IF(AND(Include_study?="Yes",Sufficient_data="Yes"),RANK(DJ:DJ,DJ:DJ,1)*IF(DI:DI&lt;0,-1,1)+IF(DI:DI&lt;0,-1,1)*COUNTIF(CQ$2:CQ87,CQ:CQ),"")</f>
        <v/>
      </c>
      <c r="CU88" s="6" t="e">
        <f>IF(AND(Include_study?="Yes",Sufficient_data="Yes"),'Publication Bias Analysis'!E:E,NA())</f>
        <v>#N/A</v>
      </c>
      <c r="CV88" s="54" t="e">
        <f>IF(AND(Include_study?="Yes",Sufficient_data="Yes"),'Publication Bias Analysis'!F:F,NA())</f>
        <v>#N/A</v>
      </c>
      <c r="CW88" s="33"/>
      <c r="CX88" s="33"/>
      <c r="CY88" s="33"/>
      <c r="CZ88" s="33"/>
      <c r="DA88" s="33"/>
      <c r="DB88" s="157"/>
      <c r="DC8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8" s="6" t="str">
        <f t="shared" si="164"/>
        <v/>
      </c>
      <c r="DE88" s="54" t="str">
        <f>IF(AND(Include_study?="Yes",Sufficient_data="Yes"),1/('Publication Bias Analysis'!F:F^2+IF(Additional_model="Fixed effect",0,$DN$6)),"")</f>
        <v/>
      </c>
      <c r="DF88" s="6" t="str">
        <f>IF(AND(Include_study?="Yes",Sufficient_data="Yes"),IF('Publication Bias Analysis'!L$38="Left",'Publication Bias Analysis'!E:E-DN$3,DN$3-'Publication Bias Analysis'!E:E),"")</f>
        <v/>
      </c>
      <c r="DG88" s="6" t="str">
        <f t="shared" si="165"/>
        <v/>
      </c>
      <c r="DH88" s="54" t="str">
        <f>IF(AND(DF88&lt;&gt;"",CR88&lt;=MAX(CR:CR)-DN$7),1/('Publication Bias Analysis'!F:F^2+IF(Additional_model="Fixed effect",0,$DN$13)),"")</f>
        <v/>
      </c>
      <c r="DI88" s="6" t="str">
        <f>IF(AND(Include_study?="Yes",Sufficient_data="Yes"),IF('Publication Bias Analysis'!L$38="Left",'Publication Bias Analysis'!E:E-DN$10,DN$10-'Publication Bias Analysis'!E:E),"")</f>
        <v/>
      </c>
      <c r="DJ88" s="6" t="str">
        <f t="shared" si="166"/>
        <v/>
      </c>
      <c r="DK88" s="54" t="str">
        <f t="shared" si="198"/>
        <v/>
      </c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W88" s="33"/>
      <c r="DX88" s="33"/>
      <c r="DY88" s="33"/>
      <c r="DZ88" s="33"/>
      <c r="EA88" s="33"/>
      <c r="EB88" s="157"/>
      <c r="EC88" s="6" t="str">
        <f>IF(AND(Include_study?="Yes",Sufficient_data="Yes"),Calculations!CO:CO-AVERAGE(Calculations!CO:CO),"")</f>
        <v/>
      </c>
      <c r="ED88" s="54" t="str">
        <f>IF(AND(Include_study?="Yes",Sufficient_data="Yes"),Calculations!CP88-('Publication Bias Analysis'!P$3+Calculations!CO88*'Publication Bias Analysis'!P$4),"")</f>
        <v/>
      </c>
      <c r="EE88" s="33"/>
      <c r="EF88" s="157"/>
      <c r="EG88" s="6" t="str">
        <f t="shared" si="199"/>
        <v/>
      </c>
      <c r="EH88" s="6" t="str">
        <f t="shared" si="138"/>
        <v/>
      </c>
      <c r="EI88" s="10" t="str">
        <f t="shared" si="200"/>
        <v/>
      </c>
      <c r="EJ88" s="10" t="str">
        <f t="shared" si="201"/>
        <v/>
      </c>
      <c r="EK88" s="10" t="str">
        <f>IF(AND(Include_study?="Yes",Sufficient_data="Yes"),COUNTIFS(EI$2:EI87,"&lt;"&amp;EI88,EJ$2:EJ87,"&lt;"&amp;EJ88)+COUNTIFS(EI$2:EI87,"&gt;"&amp;EI88,EJ$2:EJ87,"&gt;"&amp;EJ88)+COUNTIFS(EI89:EI$201,"&lt;"&amp;EI88,EJ89:EJ$201,"&lt;"&amp;EJ88)+COUNTIFS(EI89:EI$201,"&gt;"&amp;EI88,EJ89:EJ$201,"&gt;"&amp;EJ88),"")</f>
        <v/>
      </c>
      <c r="EL88" s="70" t="str">
        <f>IF(AND(Include_study?="Yes",Sufficient_data="Yes"),COUNTIFS(EI$2:EI87,"&lt;"&amp;EI88,EJ$2:EJ87,"&gt;"&amp;EJ88)+COUNTIFS(EI$2:EI87,"&gt;"&amp;EI88,EJ$2:EJ87,"&lt;"&amp;EJ88)+COUNTIFS(EI89:EI$201,"&lt;"&amp;EI88,EJ89:EJ$201,"&gt;"&amp;EJ88)+COUNTIFS(EI89:EI$201,"&gt;"&amp;EI88,EJ89:EJ$201,"&lt;"&amp;EJ88),"")</f>
        <v/>
      </c>
      <c r="EN88" s="157"/>
      <c r="EO88" s="33"/>
      <c r="EP88" s="33"/>
      <c r="EQ88" s="33"/>
      <c r="ER88" s="33"/>
      <c r="ES88" s="157"/>
      <c r="ET88" s="6" t="e">
        <f t="shared" si="141"/>
        <v>#N/A</v>
      </c>
      <c r="EU88" s="54" t="e">
        <f t="shared" si="142"/>
        <v>#N/A</v>
      </c>
      <c r="EV88" s="33"/>
      <c r="EW88" s="33"/>
      <c r="EX88" s="33"/>
      <c r="EY88" s="33"/>
      <c r="EZ88" s="33"/>
      <c r="FA88" s="157"/>
      <c r="FB88" s="10" t="str">
        <f>IF('Publication Bias Analysis'!AS:AS&lt;&gt;"",RANK('Publication Bias Analysis'!AS:AS,'Publication Bias Analysis'!AS:AS,1)+COUNTIF('Publication Bias Analysis'!AS$2:AS87,'Publication Bias Analysis'!AS88),"")</f>
        <v/>
      </c>
      <c r="FC88" s="6" t="str">
        <f t="shared" si="167"/>
        <v/>
      </c>
      <c r="FD88" s="43" t="e">
        <f>IF(AND(Include_study?="Yes",Sufficient_data="Yes"),'Publication Bias Analysis'!AR88,NA())</f>
        <v>#N/A</v>
      </c>
      <c r="FE88" s="43" t="e">
        <f>IF(AND(Include_study?="Yes",Sufficient_data="Yes"),'Publication Bias Analysis'!AS88,NA())</f>
        <v>#N/A</v>
      </c>
      <c r="FF88" s="6" t="str">
        <f>IF(AND(Include_study?="Yes",Sufficient_data="Yes"),Calculations!FD88-AVERAGE('Publication Bias Analysis'!AR:AR),"")</f>
        <v/>
      </c>
      <c r="FG88" s="54" t="str">
        <f>IF(AND(Include_study?="Yes",Sufficient_data="Yes"),FE:FE-('Publication Bias Analysis'!AV$30+'Publication Bias Analysis'!AV$31*FD:FD),"")</f>
        <v/>
      </c>
      <c r="FM88" s="157"/>
      <c r="FN88" s="6" t="str">
        <f t="shared" si="202"/>
        <v/>
      </c>
      <c r="FO88" s="6" t="str">
        <f t="shared" si="168"/>
        <v/>
      </c>
      <c r="FP88" s="54" t="str">
        <f t="shared" si="205"/>
        <v/>
      </c>
      <c r="FQ88" s="33"/>
    </row>
    <row r="89" spans="1:173" x14ac:dyDescent="0.2">
      <c r="A89" s="163"/>
      <c r="B89" s="10" t="str">
        <f>IF(AND(Sufficient_data="Yes",Include_study?="Yes"),IF(AND(Sort_By=$E$1,Order="Ascending"),IF(Input!Study_name="",COUNTIFS(Input!Study_name,"&lt;&gt;"&amp;"",Include_study?,"Yes",Sufficient_data,"Yes")+1,IF(COUNT(E89)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89" s="10" t="str">
        <f>IF(B89&lt;&gt;"",IF(B89=0,COUNTIF(B$2:B88,0)+1,COUNTIF(B$2:B88,B89)+COUNTIF(B:B,"&lt;"&amp;B89)+1),"")</f>
        <v/>
      </c>
      <c r="D89" s="10" t="str">
        <f t="shared" si="81"/>
        <v/>
      </c>
      <c r="E89" s="6" t="str">
        <f>IF(AND(Sufficient_data="Yes",Include_study?="Yes",Input!Study_name&lt;&gt;""),Input!Study_name,"")</f>
        <v/>
      </c>
      <c r="F89" s="6" t="str">
        <f>IF(AND(Sufficient_data="Yes",Include_study?="Yes"),Input!Effect_size,"")</f>
        <v/>
      </c>
      <c r="G89" s="10" t="str">
        <f>IF(AND(Sufficient_data="Yes",Include_study?="Yes",Input!Number_of_observations&lt;&gt;""),Input!Number_of_observations,"")</f>
        <v/>
      </c>
      <c r="H89" s="6" t="str">
        <f>IF(AND(Sufficient_data="Yes",Include_study?="Yes"),Input!Standard_error,"")</f>
        <v/>
      </c>
      <c r="I89" s="6" t="str">
        <f t="shared" si="82"/>
        <v/>
      </c>
      <c r="J89" s="6" t="str">
        <f t="shared" si="83"/>
        <v/>
      </c>
      <c r="K89" s="6" t="str">
        <f t="shared" si="169"/>
        <v/>
      </c>
      <c r="L89" s="6" t="str">
        <f t="shared" si="170"/>
        <v/>
      </c>
      <c r="M89" s="120" t="str">
        <f t="shared" si="171"/>
        <v/>
      </c>
      <c r="N89" s="54" t="str">
        <f t="shared" si="172"/>
        <v/>
      </c>
      <c r="O89" s="33"/>
      <c r="P89" s="75" t="e">
        <f t="shared" si="88"/>
        <v>#N/A</v>
      </c>
      <c r="Q89" s="6" t="e">
        <f>IF(AND(Sufficient_data="Yes",Include_study?="Yes",Input!Number_of_observations&lt;&gt;""),Effect_size-CI_Lower_limit,NA())</f>
        <v>#N/A</v>
      </c>
      <c r="R89" s="54" t="e">
        <f>IF(AND(Sufficient_data="Yes",Include_study?="Yes",Input!Number_of_observations&lt;&gt;""),CI_Upper_limit-Effect_size,NA())</f>
        <v>#N/A</v>
      </c>
      <c r="S89" s="33"/>
      <c r="T89" s="33"/>
      <c r="U89" s="33"/>
      <c r="V89" s="33"/>
      <c r="W89" s="163"/>
      <c r="X89" s="16" t="str">
        <f t="shared" si="144"/>
        <v/>
      </c>
      <c r="Y89" s="6" t="str">
        <f t="shared" si="173"/>
        <v/>
      </c>
      <c r="Z89" s="6" t="str">
        <f t="shared" si="91"/>
        <v/>
      </c>
      <c r="AA89" s="6" t="str">
        <f>IF(AND(Sufficient_data="Yes",Include_study?="Yes",Subgroup&lt;&gt;""),Input!Effect_size,"")</f>
        <v/>
      </c>
      <c r="AB89" s="6" t="str">
        <f t="shared" si="174"/>
        <v/>
      </c>
      <c r="AC89" s="6" t="str">
        <f t="shared" si="175"/>
        <v/>
      </c>
      <c r="AD89" s="6" t="str">
        <f t="shared" si="176"/>
        <v/>
      </c>
      <c r="AE89" s="6" t="str">
        <f t="shared" si="177"/>
        <v/>
      </c>
      <c r="AF89" s="6" t="str">
        <f t="shared" si="178"/>
        <v/>
      </c>
      <c r="AG89" s="125" t="str">
        <f t="shared" si="179"/>
        <v/>
      </c>
      <c r="AH89" s="128" t="str">
        <f t="shared" si="180"/>
        <v/>
      </c>
      <c r="AI89" s="33"/>
      <c r="AJ89" s="75" t="e">
        <f t="shared" si="145"/>
        <v>#N/A</v>
      </c>
      <c r="AK89" s="37" t="e">
        <f t="shared" si="181"/>
        <v>#N/A</v>
      </c>
      <c r="AL89" s="54" t="e">
        <f t="shared" si="182"/>
        <v>#N/A</v>
      </c>
      <c r="AM89" s="33"/>
      <c r="AN89" s="77" t="str">
        <f t="shared" si="146"/>
        <v/>
      </c>
      <c r="AO89" s="6" t="str">
        <f>IF(AND(Sufficient_data="Yes",Include_study?="Yes",Subgroup&lt;&gt;""),IF(COUNTIFS(Input!G$2:G88,"="&amp;"Yes",Input!C$2:C88,"="&amp;"Yes",Input!H$2:H88,"="&amp;Subgroup)&gt;0,"",Subgroup),"")</f>
        <v/>
      </c>
      <c r="AP89" s="16" t="str">
        <f t="shared" si="147"/>
        <v/>
      </c>
      <c r="AQ89" s="10" t="str">
        <f t="shared" si="148"/>
        <v/>
      </c>
      <c r="AR89" s="6" t="str">
        <f t="shared" si="149"/>
        <v/>
      </c>
      <c r="AS89" s="24" t="str">
        <f t="shared" si="150"/>
        <v/>
      </c>
      <c r="AT89" s="12" t="str">
        <f t="shared" si="151"/>
        <v/>
      </c>
      <c r="AU89" s="6" t="str">
        <f t="shared" si="152"/>
        <v/>
      </c>
      <c r="AV89" s="43" t="str">
        <f t="shared" si="183"/>
        <v/>
      </c>
      <c r="AW89" s="6" t="str">
        <f t="shared" si="153"/>
        <v/>
      </c>
      <c r="AX89" s="6" t="str">
        <f t="shared" si="154"/>
        <v/>
      </c>
      <c r="AY89" s="43" t="str">
        <f t="shared" si="184"/>
        <v/>
      </c>
      <c r="AZ89" s="16" t="str">
        <f t="shared" si="155"/>
        <v/>
      </c>
      <c r="BA89" s="131" t="str">
        <f t="shared" si="185"/>
        <v/>
      </c>
      <c r="BB89" s="131" t="str">
        <f t="shared" si="186"/>
        <v/>
      </c>
      <c r="BC89" s="6" t="str">
        <f t="shared" si="156"/>
        <v/>
      </c>
      <c r="BD89" s="6" t="str">
        <f t="shared" si="157"/>
        <v/>
      </c>
      <c r="BE89" s="131" t="str">
        <f t="shared" si="187"/>
        <v/>
      </c>
      <c r="BF89" s="131" t="str">
        <f t="shared" si="188"/>
        <v/>
      </c>
      <c r="BG89" s="6" t="str">
        <f t="shared" si="158"/>
        <v/>
      </c>
      <c r="BH89" s="6" t="str">
        <f t="shared" si="159"/>
        <v/>
      </c>
      <c r="BI89" s="6" t="str">
        <f t="shared" si="160"/>
        <v/>
      </c>
      <c r="BJ89" s="6" t="e">
        <f t="shared" si="161"/>
        <v>#N/A</v>
      </c>
      <c r="BK89" s="12" t="str">
        <f t="shared" si="203"/>
        <v/>
      </c>
      <c r="BL89" s="6" t="str">
        <f t="shared" si="162"/>
        <v/>
      </c>
      <c r="BM89" s="6" t="str">
        <f t="shared" si="189"/>
        <v/>
      </c>
      <c r="BN89" s="37" t="str">
        <f t="shared" si="163"/>
        <v/>
      </c>
      <c r="BO89" s="54" t="str">
        <f t="shared" si="204"/>
        <v/>
      </c>
      <c r="BP89" s="33"/>
      <c r="BQ89" s="33"/>
      <c r="BR89" s="33"/>
      <c r="BS89" s="33"/>
      <c r="BT89" s="164"/>
      <c r="BU89" s="6" t="e">
        <f t="shared" si="190"/>
        <v>#N/A</v>
      </c>
      <c r="BV89" s="6" t="e">
        <f t="shared" si="191"/>
        <v>#N/A</v>
      </c>
      <c r="BW89" s="6" t="str">
        <f t="shared" si="192"/>
        <v/>
      </c>
      <c r="BX89" s="6" t="str">
        <f>IF(AND(Sufficient_data="Yes",Include_study?="Yes",Moderator&lt;&gt;""),'Moderator Analysis'!F:F-CG$3,"")</f>
        <v/>
      </c>
      <c r="BY89" s="54" t="str">
        <f>IF(AND(Sufficient_data="Yes",Include_study?="Yes",Moderator&lt;&gt;""),Weightf*(Effect_size-CG$5-CG$4*'Moderator Analysis'!F:F)^2,"")</f>
        <v/>
      </c>
      <c r="BZ89" s="33"/>
      <c r="CA89" s="75" t="str">
        <f>IF(AND(Sufficient_data="Yes",Include_study?="Yes",Moderator&lt;&gt;""),1/('Publication Bias Analysis'!F89^2+CG$7),"")</f>
        <v/>
      </c>
      <c r="CB89" s="6" t="str">
        <f>IF(AND(Sufficient_data="Yes",Include_study?="Yes",CA89&lt;&gt;""),Effect_size-'Moderator Analysis'!J$37,"")</f>
        <v/>
      </c>
      <c r="CC89" s="6" t="str">
        <f t="shared" si="193"/>
        <v/>
      </c>
      <c r="CD89" s="54" t="str">
        <f>IF(AND(Sufficient_data="Yes",Include_study?="Yes",CA89&lt;&gt;""),CA:CA*(Effect_size-'Moderator Analysis'!J$29-'Moderator Analysis'!J$30*Moderator)^2,"")</f>
        <v/>
      </c>
      <c r="CI89" s="164"/>
      <c r="CJ89" s="166"/>
      <c r="CK89" s="6" t="str">
        <f t="shared" si="128"/>
        <v/>
      </c>
      <c r="CL89" s="37" t="str">
        <f t="shared" si="194"/>
        <v/>
      </c>
      <c r="CM89" s="37" t="str">
        <f>IF(AND(Include_study?="Yes",Sufficient_data="Yes"),1/(Standard_error^2+IF(Additional_model="Fixed effect",0,'Publication Bias Analysis'!L$32)),"")</f>
        <v/>
      </c>
      <c r="CN89" s="37" t="str">
        <f>IF(AND(Include_study?="Yes",Sufficient_data="Yes"),'Publication Bias Analysis'!E:E-'Publication Bias Analysis'!I$29,"")</f>
        <v/>
      </c>
      <c r="CO89" s="37" t="str">
        <f t="shared" si="195"/>
        <v/>
      </c>
      <c r="CP89" s="37" t="str">
        <f t="shared" si="196"/>
        <v/>
      </c>
      <c r="CQ89" s="104" t="str">
        <f t="shared" si="197"/>
        <v/>
      </c>
      <c r="CR89" s="104" t="str">
        <f>IF(AND(Include_study?="Yes",Sufficient_data="Yes"),CQ:CQ+IF(DC:DC&lt;0,-1,1)*COUNTIF(CQ$2:CQ88,CQ:CQ),"")</f>
        <v/>
      </c>
      <c r="CS89" s="104" t="str">
        <f>IF(AND(Include_study?="Yes",Sufficient_data="Yes"),RANK(DG:DG,DG:DG,1)*IF(DF:DF&lt;0,-1,1)+IF(DF:DF&lt;0,-1,1)*COUNTIF(CQ$2:CQ88,CQ:CQ),"")</f>
        <v/>
      </c>
      <c r="CT89" s="104" t="str">
        <f>IF(AND(Include_study?="Yes",Sufficient_data="Yes"),RANK(DJ:DJ,DJ:DJ,1)*IF(DI:DI&lt;0,-1,1)+IF(DI:DI&lt;0,-1,1)*COUNTIF(CQ$2:CQ88,CQ:CQ),"")</f>
        <v/>
      </c>
      <c r="CU89" s="6" t="e">
        <f>IF(AND(Include_study?="Yes",Sufficient_data="Yes"),'Publication Bias Analysis'!E:E,NA())</f>
        <v>#N/A</v>
      </c>
      <c r="CV89" s="54" t="e">
        <f>IF(AND(Include_study?="Yes",Sufficient_data="Yes"),'Publication Bias Analysis'!F:F,NA())</f>
        <v>#N/A</v>
      </c>
      <c r="CW89" s="33"/>
      <c r="CX89" s="33"/>
      <c r="CY89" s="33"/>
      <c r="CZ89" s="33"/>
      <c r="DA89" s="33"/>
      <c r="DB89" s="157"/>
      <c r="DC8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89" s="6" t="str">
        <f t="shared" si="164"/>
        <v/>
      </c>
      <c r="DE89" s="54" t="str">
        <f>IF(AND(Include_study?="Yes",Sufficient_data="Yes"),1/('Publication Bias Analysis'!F:F^2+IF(Additional_model="Fixed effect",0,$DN$6)),"")</f>
        <v/>
      </c>
      <c r="DF89" s="6" t="str">
        <f>IF(AND(Include_study?="Yes",Sufficient_data="Yes"),IF('Publication Bias Analysis'!L$38="Left",'Publication Bias Analysis'!E:E-DN$3,DN$3-'Publication Bias Analysis'!E:E),"")</f>
        <v/>
      </c>
      <c r="DG89" s="6" t="str">
        <f t="shared" si="165"/>
        <v/>
      </c>
      <c r="DH89" s="54" t="str">
        <f>IF(AND(DF89&lt;&gt;"",CR89&lt;=MAX(CR:CR)-DN$7),1/('Publication Bias Analysis'!F:F^2+IF(Additional_model="Fixed effect",0,$DN$13)),"")</f>
        <v/>
      </c>
      <c r="DI89" s="6" t="str">
        <f>IF(AND(Include_study?="Yes",Sufficient_data="Yes"),IF('Publication Bias Analysis'!L$38="Left",'Publication Bias Analysis'!E:E-DN$10,DN$10-'Publication Bias Analysis'!E:E),"")</f>
        <v/>
      </c>
      <c r="DJ89" s="6" t="str">
        <f t="shared" si="166"/>
        <v/>
      </c>
      <c r="DK89" s="54" t="str">
        <f t="shared" si="198"/>
        <v/>
      </c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W89" s="33"/>
      <c r="DX89" s="33"/>
      <c r="DY89" s="33"/>
      <c r="DZ89" s="33"/>
      <c r="EA89" s="33"/>
      <c r="EB89" s="157"/>
      <c r="EC89" s="6" t="str">
        <f>IF(AND(Include_study?="Yes",Sufficient_data="Yes"),Calculations!CO:CO-AVERAGE(Calculations!CO:CO),"")</f>
        <v/>
      </c>
      <c r="ED89" s="54" t="str">
        <f>IF(AND(Include_study?="Yes",Sufficient_data="Yes"),Calculations!CP89-('Publication Bias Analysis'!P$3+Calculations!CO89*'Publication Bias Analysis'!P$4),"")</f>
        <v/>
      </c>
      <c r="EE89" s="33"/>
      <c r="EF89" s="157"/>
      <c r="EG89" s="6" t="str">
        <f t="shared" si="199"/>
        <v/>
      </c>
      <c r="EH89" s="6" t="str">
        <f t="shared" si="138"/>
        <v/>
      </c>
      <c r="EI89" s="10" t="str">
        <f t="shared" si="200"/>
        <v/>
      </c>
      <c r="EJ89" s="10" t="str">
        <f t="shared" si="201"/>
        <v/>
      </c>
      <c r="EK89" s="10" t="str">
        <f>IF(AND(Include_study?="Yes",Sufficient_data="Yes"),COUNTIFS(EI$2:EI88,"&lt;"&amp;EI89,EJ$2:EJ88,"&lt;"&amp;EJ89)+COUNTIFS(EI$2:EI88,"&gt;"&amp;EI89,EJ$2:EJ88,"&gt;"&amp;EJ89)+COUNTIFS(EI90:EI$201,"&lt;"&amp;EI89,EJ90:EJ$201,"&lt;"&amp;EJ89)+COUNTIFS(EI90:EI$201,"&gt;"&amp;EI89,EJ90:EJ$201,"&gt;"&amp;EJ89),"")</f>
        <v/>
      </c>
      <c r="EL89" s="70" t="str">
        <f>IF(AND(Include_study?="Yes",Sufficient_data="Yes"),COUNTIFS(EI$2:EI88,"&lt;"&amp;EI89,EJ$2:EJ88,"&gt;"&amp;EJ89)+COUNTIFS(EI$2:EI88,"&gt;"&amp;EI89,EJ$2:EJ88,"&lt;"&amp;EJ89)+COUNTIFS(EI90:EI$201,"&lt;"&amp;EI89,EJ90:EJ$201,"&gt;"&amp;EJ89)+COUNTIFS(EI90:EI$201,"&gt;"&amp;EI89,EJ90:EJ$201,"&lt;"&amp;EJ89),"")</f>
        <v/>
      </c>
      <c r="EN89" s="157"/>
      <c r="EO89" s="33"/>
      <c r="EP89" s="33"/>
      <c r="EQ89" s="33"/>
      <c r="ER89" s="33"/>
      <c r="ES89" s="157"/>
      <c r="ET89" s="6" t="e">
        <f t="shared" si="141"/>
        <v>#N/A</v>
      </c>
      <c r="EU89" s="54" t="e">
        <f t="shared" si="142"/>
        <v>#N/A</v>
      </c>
      <c r="EV89" s="33"/>
      <c r="EW89" s="33"/>
      <c r="EX89" s="33"/>
      <c r="EY89" s="33"/>
      <c r="EZ89" s="33"/>
      <c r="FA89" s="157"/>
      <c r="FB89" s="10" t="str">
        <f>IF('Publication Bias Analysis'!AS:AS&lt;&gt;"",RANK('Publication Bias Analysis'!AS:AS,'Publication Bias Analysis'!AS:AS,1)+COUNTIF('Publication Bias Analysis'!AS$2:AS88,'Publication Bias Analysis'!AS89),"")</f>
        <v/>
      </c>
      <c r="FC89" s="6" t="str">
        <f t="shared" si="167"/>
        <v/>
      </c>
      <c r="FD89" s="43" t="e">
        <f>IF(AND(Include_study?="Yes",Sufficient_data="Yes"),'Publication Bias Analysis'!AR89,NA())</f>
        <v>#N/A</v>
      </c>
      <c r="FE89" s="43" t="e">
        <f>IF(AND(Include_study?="Yes",Sufficient_data="Yes"),'Publication Bias Analysis'!AS89,NA())</f>
        <v>#N/A</v>
      </c>
      <c r="FF89" s="6" t="str">
        <f>IF(AND(Include_study?="Yes",Sufficient_data="Yes"),Calculations!FD89-AVERAGE('Publication Bias Analysis'!AR:AR),"")</f>
        <v/>
      </c>
      <c r="FG89" s="54" t="str">
        <f>IF(AND(Include_study?="Yes",Sufficient_data="Yes"),FE:FE-('Publication Bias Analysis'!AV$30+'Publication Bias Analysis'!AV$31*FD:FD),"")</f>
        <v/>
      </c>
      <c r="FM89" s="157"/>
      <c r="FN89" s="6" t="str">
        <f t="shared" si="202"/>
        <v/>
      </c>
      <c r="FO89" s="6" t="str">
        <f t="shared" si="168"/>
        <v/>
      </c>
      <c r="FP89" s="54" t="str">
        <f t="shared" si="205"/>
        <v/>
      </c>
      <c r="FQ89" s="33"/>
    </row>
    <row r="90" spans="1:173" x14ac:dyDescent="0.2">
      <c r="A90" s="163"/>
      <c r="B90" s="10" t="str">
        <f>IF(AND(Sufficient_data="Yes",Include_study?="Yes"),IF(AND(Sort_By=$E$1,Order="Ascending"),IF(Input!Study_name="",COUNTIFS(Input!Study_name,"&lt;&gt;"&amp;"",Include_study?,"Yes",Sufficient_data,"Yes")+1,IF(COUNT(E90)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0" s="10" t="str">
        <f>IF(B90&lt;&gt;"",IF(B90=0,COUNTIF(B$2:B89,0)+1,COUNTIF(B$2:B89,B90)+COUNTIF(B:B,"&lt;"&amp;B90)+1),"")</f>
        <v/>
      </c>
      <c r="D90" s="10" t="str">
        <f t="shared" si="81"/>
        <v/>
      </c>
      <c r="E90" s="6" t="str">
        <f>IF(AND(Sufficient_data="Yes",Include_study?="Yes",Input!Study_name&lt;&gt;""),Input!Study_name,"")</f>
        <v/>
      </c>
      <c r="F90" s="6" t="str">
        <f>IF(AND(Sufficient_data="Yes",Include_study?="Yes"),Input!Effect_size,"")</f>
        <v/>
      </c>
      <c r="G90" s="10" t="str">
        <f>IF(AND(Sufficient_data="Yes",Include_study?="Yes",Input!Number_of_observations&lt;&gt;""),Input!Number_of_observations,"")</f>
        <v/>
      </c>
      <c r="H90" s="6" t="str">
        <f>IF(AND(Sufficient_data="Yes",Include_study?="Yes"),Input!Standard_error,"")</f>
        <v/>
      </c>
      <c r="I90" s="6" t="str">
        <f t="shared" si="82"/>
        <v/>
      </c>
      <c r="J90" s="6" t="str">
        <f t="shared" si="83"/>
        <v/>
      </c>
      <c r="K90" s="6" t="str">
        <f t="shared" si="169"/>
        <v/>
      </c>
      <c r="L90" s="6" t="str">
        <f t="shared" si="170"/>
        <v/>
      </c>
      <c r="M90" s="120" t="str">
        <f t="shared" si="171"/>
        <v/>
      </c>
      <c r="N90" s="54" t="str">
        <f t="shared" si="172"/>
        <v/>
      </c>
      <c r="O90" s="33"/>
      <c r="P90" s="75" t="e">
        <f t="shared" si="88"/>
        <v>#N/A</v>
      </c>
      <c r="Q90" s="6" t="e">
        <f>IF(AND(Sufficient_data="Yes",Include_study?="Yes",Input!Number_of_observations&lt;&gt;""),Effect_size-CI_Lower_limit,NA())</f>
        <v>#N/A</v>
      </c>
      <c r="R90" s="54" t="e">
        <f>IF(AND(Sufficient_data="Yes",Include_study?="Yes",Input!Number_of_observations&lt;&gt;""),CI_Upper_limit-Effect_size,NA())</f>
        <v>#N/A</v>
      </c>
      <c r="S90" s="33"/>
      <c r="T90" s="33"/>
      <c r="U90" s="33"/>
      <c r="V90" s="33"/>
      <c r="W90" s="163"/>
      <c r="X90" s="16" t="str">
        <f t="shared" si="144"/>
        <v/>
      </c>
      <c r="Y90" s="6" t="str">
        <f t="shared" si="173"/>
        <v/>
      </c>
      <c r="Z90" s="6" t="str">
        <f t="shared" si="91"/>
        <v/>
      </c>
      <c r="AA90" s="6" t="str">
        <f>IF(AND(Sufficient_data="Yes",Include_study?="Yes",Subgroup&lt;&gt;""),Input!Effect_size,"")</f>
        <v/>
      </c>
      <c r="AB90" s="6" t="str">
        <f t="shared" si="174"/>
        <v/>
      </c>
      <c r="AC90" s="6" t="str">
        <f t="shared" si="175"/>
        <v/>
      </c>
      <c r="AD90" s="6" t="str">
        <f t="shared" si="176"/>
        <v/>
      </c>
      <c r="AE90" s="6" t="str">
        <f t="shared" si="177"/>
        <v/>
      </c>
      <c r="AF90" s="6" t="str">
        <f t="shared" si="178"/>
        <v/>
      </c>
      <c r="AG90" s="125" t="str">
        <f t="shared" si="179"/>
        <v/>
      </c>
      <c r="AH90" s="128" t="str">
        <f t="shared" si="180"/>
        <v/>
      </c>
      <c r="AI90" s="33"/>
      <c r="AJ90" s="75" t="e">
        <f t="shared" si="145"/>
        <v>#N/A</v>
      </c>
      <c r="AK90" s="37" t="e">
        <f t="shared" si="181"/>
        <v>#N/A</v>
      </c>
      <c r="AL90" s="54" t="e">
        <f t="shared" si="182"/>
        <v>#N/A</v>
      </c>
      <c r="AM90" s="33"/>
      <c r="AN90" s="77" t="str">
        <f t="shared" si="146"/>
        <v/>
      </c>
      <c r="AO90" s="6" t="str">
        <f>IF(AND(Sufficient_data="Yes",Include_study?="Yes",Subgroup&lt;&gt;""),IF(COUNTIFS(Input!G$2:G89,"="&amp;"Yes",Input!C$2:C89,"="&amp;"Yes",Input!H$2:H89,"="&amp;Subgroup)&gt;0,"",Subgroup),"")</f>
        <v/>
      </c>
      <c r="AP90" s="16" t="str">
        <f t="shared" si="147"/>
        <v/>
      </c>
      <c r="AQ90" s="10" t="str">
        <f t="shared" si="148"/>
        <v/>
      </c>
      <c r="AR90" s="6" t="str">
        <f t="shared" si="149"/>
        <v/>
      </c>
      <c r="AS90" s="24" t="str">
        <f t="shared" si="150"/>
        <v/>
      </c>
      <c r="AT90" s="12" t="str">
        <f t="shared" si="151"/>
        <v/>
      </c>
      <c r="AU90" s="6" t="str">
        <f t="shared" si="152"/>
        <v/>
      </c>
      <c r="AV90" s="43" t="str">
        <f t="shared" si="183"/>
        <v/>
      </c>
      <c r="AW90" s="6" t="str">
        <f t="shared" si="153"/>
        <v/>
      </c>
      <c r="AX90" s="6" t="str">
        <f t="shared" si="154"/>
        <v/>
      </c>
      <c r="AY90" s="43" t="str">
        <f t="shared" si="184"/>
        <v/>
      </c>
      <c r="AZ90" s="16" t="str">
        <f t="shared" si="155"/>
        <v/>
      </c>
      <c r="BA90" s="131" t="str">
        <f t="shared" si="185"/>
        <v/>
      </c>
      <c r="BB90" s="131" t="str">
        <f t="shared" si="186"/>
        <v/>
      </c>
      <c r="BC90" s="6" t="str">
        <f t="shared" si="156"/>
        <v/>
      </c>
      <c r="BD90" s="6" t="str">
        <f t="shared" si="157"/>
        <v/>
      </c>
      <c r="BE90" s="131" t="str">
        <f t="shared" si="187"/>
        <v/>
      </c>
      <c r="BF90" s="131" t="str">
        <f t="shared" si="188"/>
        <v/>
      </c>
      <c r="BG90" s="6" t="str">
        <f t="shared" si="158"/>
        <v/>
      </c>
      <c r="BH90" s="6" t="str">
        <f t="shared" si="159"/>
        <v/>
      </c>
      <c r="BI90" s="6" t="str">
        <f t="shared" si="160"/>
        <v/>
      </c>
      <c r="BJ90" s="6" t="e">
        <f t="shared" si="161"/>
        <v>#N/A</v>
      </c>
      <c r="BK90" s="12" t="str">
        <f t="shared" si="203"/>
        <v/>
      </c>
      <c r="BL90" s="6" t="str">
        <f t="shared" si="162"/>
        <v/>
      </c>
      <c r="BM90" s="6" t="str">
        <f t="shared" si="189"/>
        <v/>
      </c>
      <c r="BN90" s="37" t="str">
        <f t="shared" si="163"/>
        <v/>
      </c>
      <c r="BO90" s="54" t="str">
        <f t="shared" si="204"/>
        <v/>
      </c>
      <c r="BP90" s="33"/>
      <c r="BQ90" s="33"/>
      <c r="BR90" s="33"/>
      <c r="BS90" s="33"/>
      <c r="BT90" s="164"/>
      <c r="BU90" s="6" t="e">
        <f t="shared" si="190"/>
        <v>#N/A</v>
      </c>
      <c r="BV90" s="6" t="e">
        <f t="shared" si="191"/>
        <v>#N/A</v>
      </c>
      <c r="BW90" s="6" t="str">
        <f t="shared" si="192"/>
        <v/>
      </c>
      <c r="BX90" s="6" t="str">
        <f>IF(AND(Sufficient_data="Yes",Include_study?="Yes",Moderator&lt;&gt;""),'Moderator Analysis'!F:F-CG$3,"")</f>
        <v/>
      </c>
      <c r="BY90" s="54" t="str">
        <f>IF(AND(Sufficient_data="Yes",Include_study?="Yes",Moderator&lt;&gt;""),Weightf*(Effect_size-CG$5-CG$4*'Moderator Analysis'!F:F)^2,"")</f>
        <v/>
      </c>
      <c r="BZ90" s="33"/>
      <c r="CA90" s="75" t="str">
        <f>IF(AND(Sufficient_data="Yes",Include_study?="Yes",Moderator&lt;&gt;""),1/('Publication Bias Analysis'!F90^2+CG$7),"")</f>
        <v/>
      </c>
      <c r="CB90" s="6" t="str">
        <f>IF(AND(Sufficient_data="Yes",Include_study?="Yes",CA90&lt;&gt;""),Effect_size-'Moderator Analysis'!J$37,"")</f>
        <v/>
      </c>
      <c r="CC90" s="6" t="str">
        <f t="shared" si="193"/>
        <v/>
      </c>
      <c r="CD90" s="54" t="str">
        <f>IF(AND(Sufficient_data="Yes",Include_study?="Yes",CA90&lt;&gt;""),CA:CA*(Effect_size-'Moderator Analysis'!J$29-'Moderator Analysis'!J$30*Moderator)^2,"")</f>
        <v/>
      </c>
      <c r="CI90" s="164"/>
      <c r="CJ90" s="166"/>
      <c r="CK90" s="6" t="str">
        <f t="shared" si="128"/>
        <v/>
      </c>
      <c r="CL90" s="37" t="str">
        <f t="shared" si="194"/>
        <v/>
      </c>
      <c r="CM90" s="37" t="str">
        <f>IF(AND(Include_study?="Yes",Sufficient_data="Yes"),1/(Standard_error^2+IF(Additional_model="Fixed effect",0,'Publication Bias Analysis'!L$32)),"")</f>
        <v/>
      </c>
      <c r="CN90" s="37" t="str">
        <f>IF(AND(Include_study?="Yes",Sufficient_data="Yes"),'Publication Bias Analysis'!E:E-'Publication Bias Analysis'!I$29,"")</f>
        <v/>
      </c>
      <c r="CO90" s="37" t="str">
        <f t="shared" si="195"/>
        <v/>
      </c>
      <c r="CP90" s="37" t="str">
        <f t="shared" si="196"/>
        <v/>
      </c>
      <c r="CQ90" s="104" t="str">
        <f t="shared" si="197"/>
        <v/>
      </c>
      <c r="CR90" s="104" t="str">
        <f>IF(AND(Include_study?="Yes",Sufficient_data="Yes"),CQ:CQ+IF(DC:DC&lt;0,-1,1)*COUNTIF(CQ$2:CQ89,CQ:CQ),"")</f>
        <v/>
      </c>
      <c r="CS90" s="104" t="str">
        <f>IF(AND(Include_study?="Yes",Sufficient_data="Yes"),RANK(DG:DG,DG:DG,1)*IF(DF:DF&lt;0,-1,1)+IF(DF:DF&lt;0,-1,1)*COUNTIF(CQ$2:CQ89,CQ:CQ),"")</f>
        <v/>
      </c>
      <c r="CT90" s="104" t="str">
        <f>IF(AND(Include_study?="Yes",Sufficient_data="Yes"),RANK(DJ:DJ,DJ:DJ,1)*IF(DI:DI&lt;0,-1,1)+IF(DI:DI&lt;0,-1,1)*COUNTIF(CQ$2:CQ89,CQ:CQ),"")</f>
        <v/>
      </c>
      <c r="CU90" s="6" t="e">
        <f>IF(AND(Include_study?="Yes",Sufficient_data="Yes"),'Publication Bias Analysis'!E:E,NA())</f>
        <v>#N/A</v>
      </c>
      <c r="CV90" s="54" t="e">
        <f>IF(AND(Include_study?="Yes",Sufficient_data="Yes"),'Publication Bias Analysis'!F:F,NA())</f>
        <v>#N/A</v>
      </c>
      <c r="CW90" s="33"/>
      <c r="CX90" s="33"/>
      <c r="CY90" s="33"/>
      <c r="CZ90" s="33"/>
      <c r="DA90" s="33"/>
      <c r="DB90" s="157"/>
      <c r="DC9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0" s="6" t="str">
        <f t="shared" si="164"/>
        <v/>
      </c>
      <c r="DE90" s="54" t="str">
        <f>IF(AND(Include_study?="Yes",Sufficient_data="Yes"),1/('Publication Bias Analysis'!F:F^2+IF(Additional_model="Fixed effect",0,$DN$6)),"")</f>
        <v/>
      </c>
      <c r="DF90" s="6" t="str">
        <f>IF(AND(Include_study?="Yes",Sufficient_data="Yes"),IF('Publication Bias Analysis'!L$38="Left",'Publication Bias Analysis'!E:E-DN$3,DN$3-'Publication Bias Analysis'!E:E),"")</f>
        <v/>
      </c>
      <c r="DG90" s="6" t="str">
        <f t="shared" si="165"/>
        <v/>
      </c>
      <c r="DH90" s="54" t="str">
        <f>IF(AND(DF90&lt;&gt;"",CR90&lt;=MAX(CR:CR)-DN$7),1/('Publication Bias Analysis'!F:F^2+IF(Additional_model="Fixed effect",0,$DN$13)),"")</f>
        <v/>
      </c>
      <c r="DI90" s="6" t="str">
        <f>IF(AND(Include_study?="Yes",Sufficient_data="Yes"),IF('Publication Bias Analysis'!L$38="Left",'Publication Bias Analysis'!E:E-DN$10,DN$10-'Publication Bias Analysis'!E:E),"")</f>
        <v/>
      </c>
      <c r="DJ90" s="6" t="str">
        <f t="shared" si="166"/>
        <v/>
      </c>
      <c r="DK90" s="54" t="str">
        <f t="shared" si="198"/>
        <v/>
      </c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W90" s="33"/>
      <c r="DX90" s="33"/>
      <c r="DY90" s="33"/>
      <c r="DZ90" s="33"/>
      <c r="EA90" s="33"/>
      <c r="EB90" s="157"/>
      <c r="EC90" s="6" t="str">
        <f>IF(AND(Include_study?="Yes",Sufficient_data="Yes"),Calculations!CO:CO-AVERAGE(Calculations!CO:CO),"")</f>
        <v/>
      </c>
      <c r="ED90" s="54" t="str">
        <f>IF(AND(Include_study?="Yes",Sufficient_data="Yes"),Calculations!CP90-('Publication Bias Analysis'!P$3+Calculations!CO90*'Publication Bias Analysis'!P$4),"")</f>
        <v/>
      </c>
      <c r="EE90" s="33"/>
      <c r="EF90" s="157"/>
      <c r="EG90" s="6" t="str">
        <f t="shared" si="199"/>
        <v/>
      </c>
      <c r="EH90" s="6" t="str">
        <f t="shared" si="138"/>
        <v/>
      </c>
      <c r="EI90" s="10" t="str">
        <f t="shared" si="200"/>
        <v/>
      </c>
      <c r="EJ90" s="10" t="str">
        <f t="shared" si="201"/>
        <v/>
      </c>
      <c r="EK90" s="10" t="str">
        <f>IF(AND(Include_study?="Yes",Sufficient_data="Yes"),COUNTIFS(EI$2:EI89,"&lt;"&amp;EI90,EJ$2:EJ89,"&lt;"&amp;EJ90)+COUNTIFS(EI$2:EI89,"&gt;"&amp;EI90,EJ$2:EJ89,"&gt;"&amp;EJ90)+COUNTIFS(EI91:EI$201,"&lt;"&amp;EI90,EJ91:EJ$201,"&lt;"&amp;EJ90)+COUNTIFS(EI91:EI$201,"&gt;"&amp;EI90,EJ91:EJ$201,"&gt;"&amp;EJ90),"")</f>
        <v/>
      </c>
      <c r="EL90" s="70" t="str">
        <f>IF(AND(Include_study?="Yes",Sufficient_data="Yes"),COUNTIFS(EI$2:EI89,"&lt;"&amp;EI90,EJ$2:EJ89,"&gt;"&amp;EJ90)+COUNTIFS(EI$2:EI89,"&gt;"&amp;EI90,EJ$2:EJ89,"&lt;"&amp;EJ90)+COUNTIFS(EI91:EI$201,"&lt;"&amp;EI90,EJ91:EJ$201,"&gt;"&amp;EJ90)+COUNTIFS(EI91:EI$201,"&gt;"&amp;EI90,EJ91:EJ$201,"&lt;"&amp;EJ90),"")</f>
        <v/>
      </c>
      <c r="EN90" s="157"/>
      <c r="EO90" s="33"/>
      <c r="EP90" s="33"/>
      <c r="EQ90" s="33"/>
      <c r="ER90" s="33"/>
      <c r="ES90" s="157"/>
      <c r="ET90" s="6" t="e">
        <f t="shared" si="141"/>
        <v>#N/A</v>
      </c>
      <c r="EU90" s="54" t="e">
        <f t="shared" si="142"/>
        <v>#N/A</v>
      </c>
      <c r="EV90" s="33"/>
      <c r="EW90" s="33"/>
      <c r="EX90" s="33"/>
      <c r="EY90" s="33"/>
      <c r="EZ90" s="33"/>
      <c r="FA90" s="157"/>
      <c r="FB90" s="10" t="str">
        <f>IF('Publication Bias Analysis'!AS:AS&lt;&gt;"",RANK('Publication Bias Analysis'!AS:AS,'Publication Bias Analysis'!AS:AS,1)+COUNTIF('Publication Bias Analysis'!AS$2:AS89,'Publication Bias Analysis'!AS90),"")</f>
        <v/>
      </c>
      <c r="FC90" s="6" t="str">
        <f t="shared" si="167"/>
        <v/>
      </c>
      <c r="FD90" s="43" t="e">
        <f>IF(AND(Include_study?="Yes",Sufficient_data="Yes"),'Publication Bias Analysis'!AR90,NA())</f>
        <v>#N/A</v>
      </c>
      <c r="FE90" s="43" t="e">
        <f>IF(AND(Include_study?="Yes",Sufficient_data="Yes"),'Publication Bias Analysis'!AS90,NA())</f>
        <v>#N/A</v>
      </c>
      <c r="FF90" s="6" t="str">
        <f>IF(AND(Include_study?="Yes",Sufficient_data="Yes"),Calculations!FD90-AVERAGE('Publication Bias Analysis'!AR:AR),"")</f>
        <v/>
      </c>
      <c r="FG90" s="54" t="str">
        <f>IF(AND(Include_study?="Yes",Sufficient_data="Yes"),FE:FE-('Publication Bias Analysis'!AV$30+'Publication Bias Analysis'!AV$31*FD:FD),"")</f>
        <v/>
      </c>
      <c r="FM90" s="157"/>
      <c r="FN90" s="6" t="str">
        <f t="shared" si="202"/>
        <v/>
      </c>
      <c r="FO90" s="6" t="str">
        <f t="shared" si="168"/>
        <v/>
      </c>
      <c r="FP90" s="54" t="str">
        <f t="shared" si="205"/>
        <v/>
      </c>
      <c r="FQ90" s="33"/>
    </row>
    <row r="91" spans="1:173" x14ac:dyDescent="0.2">
      <c r="A91" s="163"/>
      <c r="B91" s="10" t="str">
        <f>IF(AND(Sufficient_data="Yes",Include_study?="Yes"),IF(AND(Sort_By=$E$1,Order="Ascending"),IF(Input!Study_name="",COUNTIFS(Input!Study_name,"&lt;&gt;"&amp;"",Include_study?,"Yes",Sufficient_data,"Yes")+1,IF(COUNT(E91)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1" s="10" t="str">
        <f>IF(B91&lt;&gt;"",IF(B91=0,COUNTIF(B$2:B90,0)+1,COUNTIF(B$2:B90,B91)+COUNTIF(B:B,"&lt;"&amp;B91)+1),"")</f>
        <v/>
      </c>
      <c r="D91" s="10" t="str">
        <f t="shared" si="81"/>
        <v/>
      </c>
      <c r="E91" s="6" t="str">
        <f>IF(AND(Sufficient_data="Yes",Include_study?="Yes",Input!Study_name&lt;&gt;""),Input!Study_name,"")</f>
        <v/>
      </c>
      <c r="F91" s="6" t="str">
        <f>IF(AND(Sufficient_data="Yes",Include_study?="Yes"),Input!Effect_size,"")</f>
        <v/>
      </c>
      <c r="G91" s="10" t="str">
        <f>IF(AND(Sufficient_data="Yes",Include_study?="Yes",Input!Number_of_observations&lt;&gt;""),Input!Number_of_observations,"")</f>
        <v/>
      </c>
      <c r="H91" s="6" t="str">
        <f>IF(AND(Sufficient_data="Yes",Include_study?="Yes"),Input!Standard_error,"")</f>
        <v/>
      </c>
      <c r="I91" s="6" t="str">
        <f t="shared" si="82"/>
        <v/>
      </c>
      <c r="J91" s="6" t="str">
        <f t="shared" si="83"/>
        <v/>
      </c>
      <c r="K91" s="6" t="str">
        <f t="shared" si="169"/>
        <v/>
      </c>
      <c r="L91" s="6" t="str">
        <f t="shared" si="170"/>
        <v/>
      </c>
      <c r="M91" s="120" t="str">
        <f t="shared" si="171"/>
        <v/>
      </c>
      <c r="N91" s="54" t="str">
        <f t="shared" si="172"/>
        <v/>
      </c>
      <c r="O91" s="33"/>
      <c r="P91" s="75" t="e">
        <f t="shared" si="88"/>
        <v>#N/A</v>
      </c>
      <c r="Q91" s="6" t="e">
        <f>IF(AND(Sufficient_data="Yes",Include_study?="Yes",Input!Number_of_observations&lt;&gt;""),Effect_size-CI_Lower_limit,NA())</f>
        <v>#N/A</v>
      </c>
      <c r="R91" s="54" t="e">
        <f>IF(AND(Sufficient_data="Yes",Include_study?="Yes",Input!Number_of_observations&lt;&gt;""),CI_Upper_limit-Effect_size,NA())</f>
        <v>#N/A</v>
      </c>
      <c r="S91" s="33"/>
      <c r="T91" s="33"/>
      <c r="U91" s="33"/>
      <c r="V91" s="33"/>
      <c r="W91" s="163"/>
      <c r="X91" s="16" t="str">
        <f t="shared" si="144"/>
        <v/>
      </c>
      <c r="Y91" s="6" t="str">
        <f t="shared" si="173"/>
        <v/>
      </c>
      <c r="Z91" s="6" t="str">
        <f t="shared" si="91"/>
        <v/>
      </c>
      <c r="AA91" s="6" t="str">
        <f>IF(AND(Sufficient_data="Yes",Include_study?="Yes",Subgroup&lt;&gt;""),Input!Effect_size,"")</f>
        <v/>
      </c>
      <c r="AB91" s="6" t="str">
        <f t="shared" si="174"/>
        <v/>
      </c>
      <c r="AC91" s="6" t="str">
        <f t="shared" si="175"/>
        <v/>
      </c>
      <c r="AD91" s="6" t="str">
        <f t="shared" si="176"/>
        <v/>
      </c>
      <c r="AE91" s="6" t="str">
        <f t="shared" si="177"/>
        <v/>
      </c>
      <c r="AF91" s="6" t="str">
        <f t="shared" si="178"/>
        <v/>
      </c>
      <c r="AG91" s="125" t="str">
        <f t="shared" si="179"/>
        <v/>
      </c>
      <c r="AH91" s="128" t="str">
        <f t="shared" si="180"/>
        <v/>
      </c>
      <c r="AI91" s="33"/>
      <c r="AJ91" s="75" t="e">
        <f t="shared" si="145"/>
        <v>#N/A</v>
      </c>
      <c r="AK91" s="37" t="e">
        <f t="shared" si="181"/>
        <v>#N/A</v>
      </c>
      <c r="AL91" s="54" t="e">
        <f t="shared" si="182"/>
        <v>#N/A</v>
      </c>
      <c r="AM91" s="33"/>
      <c r="AN91" s="77" t="str">
        <f t="shared" si="146"/>
        <v/>
      </c>
      <c r="AO91" s="6" t="str">
        <f>IF(AND(Sufficient_data="Yes",Include_study?="Yes",Subgroup&lt;&gt;""),IF(COUNTIFS(Input!G$2:G90,"="&amp;"Yes",Input!C$2:C90,"="&amp;"Yes",Input!H$2:H90,"="&amp;Subgroup)&gt;0,"",Subgroup),"")</f>
        <v/>
      </c>
      <c r="AP91" s="16" t="str">
        <f t="shared" si="147"/>
        <v/>
      </c>
      <c r="AQ91" s="10" t="str">
        <f t="shared" si="148"/>
        <v/>
      </c>
      <c r="AR91" s="6" t="str">
        <f t="shared" si="149"/>
        <v/>
      </c>
      <c r="AS91" s="24" t="str">
        <f t="shared" si="150"/>
        <v/>
      </c>
      <c r="AT91" s="12" t="str">
        <f t="shared" si="151"/>
        <v/>
      </c>
      <c r="AU91" s="6" t="str">
        <f t="shared" si="152"/>
        <v/>
      </c>
      <c r="AV91" s="43" t="str">
        <f t="shared" si="183"/>
        <v/>
      </c>
      <c r="AW91" s="6" t="str">
        <f t="shared" si="153"/>
        <v/>
      </c>
      <c r="AX91" s="6" t="str">
        <f t="shared" si="154"/>
        <v/>
      </c>
      <c r="AY91" s="43" t="str">
        <f t="shared" si="184"/>
        <v/>
      </c>
      <c r="AZ91" s="16" t="str">
        <f t="shared" si="155"/>
        <v/>
      </c>
      <c r="BA91" s="131" t="str">
        <f t="shared" si="185"/>
        <v/>
      </c>
      <c r="BB91" s="131" t="str">
        <f t="shared" si="186"/>
        <v/>
      </c>
      <c r="BC91" s="6" t="str">
        <f t="shared" si="156"/>
        <v/>
      </c>
      <c r="BD91" s="6" t="str">
        <f t="shared" si="157"/>
        <v/>
      </c>
      <c r="BE91" s="131" t="str">
        <f t="shared" si="187"/>
        <v/>
      </c>
      <c r="BF91" s="131" t="str">
        <f t="shared" si="188"/>
        <v/>
      </c>
      <c r="BG91" s="6" t="str">
        <f t="shared" si="158"/>
        <v/>
      </c>
      <c r="BH91" s="6" t="str">
        <f t="shared" si="159"/>
        <v/>
      </c>
      <c r="BI91" s="6" t="str">
        <f t="shared" si="160"/>
        <v/>
      </c>
      <c r="BJ91" s="6" t="e">
        <f t="shared" si="161"/>
        <v>#N/A</v>
      </c>
      <c r="BK91" s="12" t="str">
        <f t="shared" si="203"/>
        <v/>
      </c>
      <c r="BL91" s="6" t="str">
        <f t="shared" si="162"/>
        <v/>
      </c>
      <c r="BM91" s="6" t="str">
        <f t="shared" si="189"/>
        <v/>
      </c>
      <c r="BN91" s="37" t="str">
        <f t="shared" si="163"/>
        <v/>
      </c>
      <c r="BO91" s="54" t="str">
        <f t="shared" si="204"/>
        <v/>
      </c>
      <c r="BP91" s="33"/>
      <c r="BQ91" s="33"/>
      <c r="BR91" s="33"/>
      <c r="BS91" s="33"/>
      <c r="BT91" s="164"/>
      <c r="BU91" s="6" t="e">
        <f t="shared" si="190"/>
        <v>#N/A</v>
      </c>
      <c r="BV91" s="6" t="e">
        <f t="shared" si="191"/>
        <v>#N/A</v>
      </c>
      <c r="BW91" s="6" t="str">
        <f t="shared" si="192"/>
        <v/>
      </c>
      <c r="BX91" s="6" t="str">
        <f>IF(AND(Sufficient_data="Yes",Include_study?="Yes",Moderator&lt;&gt;""),'Moderator Analysis'!F:F-CG$3,"")</f>
        <v/>
      </c>
      <c r="BY91" s="54" t="str">
        <f>IF(AND(Sufficient_data="Yes",Include_study?="Yes",Moderator&lt;&gt;""),Weightf*(Effect_size-CG$5-CG$4*'Moderator Analysis'!F:F)^2,"")</f>
        <v/>
      </c>
      <c r="BZ91" s="33"/>
      <c r="CA91" s="75" t="str">
        <f>IF(AND(Sufficient_data="Yes",Include_study?="Yes",Moderator&lt;&gt;""),1/('Publication Bias Analysis'!F91^2+CG$7),"")</f>
        <v/>
      </c>
      <c r="CB91" s="6" t="str">
        <f>IF(AND(Sufficient_data="Yes",Include_study?="Yes",CA91&lt;&gt;""),Effect_size-'Moderator Analysis'!J$37,"")</f>
        <v/>
      </c>
      <c r="CC91" s="6" t="str">
        <f t="shared" si="193"/>
        <v/>
      </c>
      <c r="CD91" s="54" t="str">
        <f>IF(AND(Sufficient_data="Yes",Include_study?="Yes",CA91&lt;&gt;""),CA:CA*(Effect_size-'Moderator Analysis'!J$29-'Moderator Analysis'!J$30*Moderator)^2,"")</f>
        <v/>
      </c>
      <c r="CI91" s="164"/>
      <c r="CJ91" s="166"/>
      <c r="CK91" s="6" t="str">
        <f t="shared" si="128"/>
        <v/>
      </c>
      <c r="CL91" s="37" t="str">
        <f t="shared" si="194"/>
        <v/>
      </c>
      <c r="CM91" s="37" t="str">
        <f>IF(AND(Include_study?="Yes",Sufficient_data="Yes"),1/(Standard_error^2+IF(Additional_model="Fixed effect",0,'Publication Bias Analysis'!L$32)),"")</f>
        <v/>
      </c>
      <c r="CN91" s="37" t="str">
        <f>IF(AND(Include_study?="Yes",Sufficient_data="Yes"),'Publication Bias Analysis'!E:E-'Publication Bias Analysis'!I$29,"")</f>
        <v/>
      </c>
      <c r="CO91" s="37" t="str">
        <f t="shared" si="195"/>
        <v/>
      </c>
      <c r="CP91" s="37" t="str">
        <f t="shared" si="196"/>
        <v/>
      </c>
      <c r="CQ91" s="104" t="str">
        <f t="shared" si="197"/>
        <v/>
      </c>
      <c r="CR91" s="104" t="str">
        <f>IF(AND(Include_study?="Yes",Sufficient_data="Yes"),CQ:CQ+IF(DC:DC&lt;0,-1,1)*COUNTIF(CQ$2:CQ90,CQ:CQ),"")</f>
        <v/>
      </c>
      <c r="CS91" s="104" t="str">
        <f>IF(AND(Include_study?="Yes",Sufficient_data="Yes"),RANK(DG:DG,DG:DG,1)*IF(DF:DF&lt;0,-1,1)+IF(DF:DF&lt;0,-1,1)*COUNTIF(CQ$2:CQ90,CQ:CQ),"")</f>
        <v/>
      </c>
      <c r="CT91" s="104" t="str">
        <f>IF(AND(Include_study?="Yes",Sufficient_data="Yes"),RANK(DJ:DJ,DJ:DJ,1)*IF(DI:DI&lt;0,-1,1)+IF(DI:DI&lt;0,-1,1)*COUNTIF(CQ$2:CQ90,CQ:CQ),"")</f>
        <v/>
      </c>
      <c r="CU91" s="6" t="e">
        <f>IF(AND(Include_study?="Yes",Sufficient_data="Yes"),'Publication Bias Analysis'!E:E,NA())</f>
        <v>#N/A</v>
      </c>
      <c r="CV91" s="54" t="e">
        <f>IF(AND(Include_study?="Yes",Sufficient_data="Yes"),'Publication Bias Analysis'!F:F,NA())</f>
        <v>#N/A</v>
      </c>
      <c r="CW91" s="33"/>
      <c r="CX91" s="33"/>
      <c r="CY91" s="33"/>
      <c r="CZ91" s="33"/>
      <c r="DA91" s="33"/>
      <c r="DB91" s="157"/>
      <c r="DC9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1" s="6" t="str">
        <f t="shared" si="164"/>
        <v/>
      </c>
      <c r="DE91" s="54" t="str">
        <f>IF(AND(Include_study?="Yes",Sufficient_data="Yes"),1/('Publication Bias Analysis'!F:F^2+IF(Additional_model="Fixed effect",0,$DN$6)),"")</f>
        <v/>
      </c>
      <c r="DF91" s="6" t="str">
        <f>IF(AND(Include_study?="Yes",Sufficient_data="Yes"),IF('Publication Bias Analysis'!L$38="Left",'Publication Bias Analysis'!E:E-DN$3,DN$3-'Publication Bias Analysis'!E:E),"")</f>
        <v/>
      </c>
      <c r="DG91" s="6" t="str">
        <f t="shared" si="165"/>
        <v/>
      </c>
      <c r="DH91" s="54" t="str">
        <f>IF(AND(DF91&lt;&gt;"",CR91&lt;=MAX(CR:CR)-DN$7),1/('Publication Bias Analysis'!F:F^2+IF(Additional_model="Fixed effect",0,$DN$13)),"")</f>
        <v/>
      </c>
      <c r="DI91" s="6" t="str">
        <f>IF(AND(Include_study?="Yes",Sufficient_data="Yes"),IF('Publication Bias Analysis'!L$38="Left",'Publication Bias Analysis'!E:E-DN$10,DN$10-'Publication Bias Analysis'!E:E),"")</f>
        <v/>
      </c>
      <c r="DJ91" s="6" t="str">
        <f t="shared" si="166"/>
        <v/>
      </c>
      <c r="DK91" s="54" t="str">
        <f t="shared" si="198"/>
        <v/>
      </c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W91" s="33"/>
      <c r="DX91" s="33"/>
      <c r="DY91" s="33"/>
      <c r="DZ91" s="33"/>
      <c r="EA91" s="33"/>
      <c r="EB91" s="157"/>
      <c r="EC91" s="6" t="str">
        <f>IF(AND(Include_study?="Yes",Sufficient_data="Yes"),Calculations!CO:CO-AVERAGE(Calculations!CO:CO),"")</f>
        <v/>
      </c>
      <c r="ED91" s="54" t="str">
        <f>IF(AND(Include_study?="Yes",Sufficient_data="Yes"),Calculations!CP91-('Publication Bias Analysis'!P$3+Calculations!CO91*'Publication Bias Analysis'!P$4),"")</f>
        <v/>
      </c>
      <c r="EE91" s="33"/>
      <c r="EF91" s="157"/>
      <c r="EG91" s="6" t="str">
        <f t="shared" si="199"/>
        <v/>
      </c>
      <c r="EH91" s="6" t="str">
        <f t="shared" si="138"/>
        <v/>
      </c>
      <c r="EI91" s="10" t="str">
        <f t="shared" si="200"/>
        <v/>
      </c>
      <c r="EJ91" s="10" t="str">
        <f t="shared" si="201"/>
        <v/>
      </c>
      <c r="EK91" s="10" t="str">
        <f>IF(AND(Include_study?="Yes",Sufficient_data="Yes"),COUNTIFS(EI$2:EI90,"&lt;"&amp;EI91,EJ$2:EJ90,"&lt;"&amp;EJ91)+COUNTIFS(EI$2:EI90,"&gt;"&amp;EI91,EJ$2:EJ90,"&gt;"&amp;EJ91)+COUNTIFS(EI92:EI$201,"&lt;"&amp;EI91,EJ92:EJ$201,"&lt;"&amp;EJ91)+COUNTIFS(EI92:EI$201,"&gt;"&amp;EI91,EJ92:EJ$201,"&gt;"&amp;EJ91),"")</f>
        <v/>
      </c>
      <c r="EL91" s="70" t="str">
        <f>IF(AND(Include_study?="Yes",Sufficient_data="Yes"),COUNTIFS(EI$2:EI90,"&lt;"&amp;EI91,EJ$2:EJ90,"&gt;"&amp;EJ91)+COUNTIFS(EI$2:EI90,"&gt;"&amp;EI91,EJ$2:EJ90,"&lt;"&amp;EJ91)+COUNTIFS(EI92:EI$201,"&lt;"&amp;EI91,EJ92:EJ$201,"&gt;"&amp;EJ91)+COUNTIFS(EI92:EI$201,"&gt;"&amp;EI91,EJ92:EJ$201,"&lt;"&amp;EJ91),"")</f>
        <v/>
      </c>
      <c r="EN91" s="157"/>
      <c r="EO91" s="33"/>
      <c r="EP91" s="33"/>
      <c r="EQ91" s="33"/>
      <c r="ER91" s="33"/>
      <c r="ES91" s="157"/>
      <c r="ET91" s="6" t="e">
        <f t="shared" si="141"/>
        <v>#N/A</v>
      </c>
      <c r="EU91" s="54" t="e">
        <f t="shared" si="142"/>
        <v>#N/A</v>
      </c>
      <c r="EV91" s="33"/>
      <c r="EW91" s="33"/>
      <c r="EX91" s="33"/>
      <c r="EY91" s="33"/>
      <c r="EZ91" s="33"/>
      <c r="FA91" s="157"/>
      <c r="FB91" s="10" t="str">
        <f>IF('Publication Bias Analysis'!AS:AS&lt;&gt;"",RANK('Publication Bias Analysis'!AS:AS,'Publication Bias Analysis'!AS:AS,1)+COUNTIF('Publication Bias Analysis'!AS$2:AS90,'Publication Bias Analysis'!AS91),"")</f>
        <v/>
      </c>
      <c r="FC91" s="6" t="str">
        <f t="shared" si="167"/>
        <v/>
      </c>
      <c r="FD91" s="43" t="e">
        <f>IF(AND(Include_study?="Yes",Sufficient_data="Yes"),'Publication Bias Analysis'!AR91,NA())</f>
        <v>#N/A</v>
      </c>
      <c r="FE91" s="43" t="e">
        <f>IF(AND(Include_study?="Yes",Sufficient_data="Yes"),'Publication Bias Analysis'!AS91,NA())</f>
        <v>#N/A</v>
      </c>
      <c r="FF91" s="6" t="str">
        <f>IF(AND(Include_study?="Yes",Sufficient_data="Yes"),Calculations!FD91-AVERAGE('Publication Bias Analysis'!AR:AR),"")</f>
        <v/>
      </c>
      <c r="FG91" s="54" t="str">
        <f>IF(AND(Include_study?="Yes",Sufficient_data="Yes"),FE:FE-('Publication Bias Analysis'!AV$30+'Publication Bias Analysis'!AV$31*FD:FD),"")</f>
        <v/>
      </c>
      <c r="FM91" s="157"/>
      <c r="FN91" s="6" t="str">
        <f t="shared" si="202"/>
        <v/>
      </c>
      <c r="FO91" s="6" t="str">
        <f t="shared" si="168"/>
        <v/>
      </c>
      <c r="FP91" s="54" t="str">
        <f t="shared" si="205"/>
        <v/>
      </c>
      <c r="FQ91" s="33"/>
    </row>
    <row r="92" spans="1:173" x14ac:dyDescent="0.2">
      <c r="A92" s="163"/>
      <c r="B92" s="10" t="str">
        <f>IF(AND(Sufficient_data="Yes",Include_study?="Yes"),IF(AND(Sort_By=$E$1,Order="Ascending"),IF(Input!Study_name="",COUNTIFS(Input!Study_name,"&lt;&gt;"&amp;"",Include_study?,"Yes",Sufficient_data,"Yes")+1,IF(COUNT(E92)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2" s="10" t="str">
        <f>IF(B92&lt;&gt;"",IF(B92=0,COUNTIF(B$2:B91,0)+1,COUNTIF(B$2:B91,B92)+COUNTIF(B:B,"&lt;"&amp;B92)+1),"")</f>
        <v/>
      </c>
      <c r="D92" s="10" t="str">
        <f t="shared" si="81"/>
        <v/>
      </c>
      <c r="E92" s="6" t="str">
        <f>IF(AND(Sufficient_data="Yes",Include_study?="Yes",Input!Study_name&lt;&gt;""),Input!Study_name,"")</f>
        <v/>
      </c>
      <c r="F92" s="6" t="str">
        <f>IF(AND(Sufficient_data="Yes",Include_study?="Yes"),Input!Effect_size,"")</f>
        <v/>
      </c>
      <c r="G92" s="10" t="str">
        <f>IF(AND(Sufficient_data="Yes",Include_study?="Yes",Input!Number_of_observations&lt;&gt;""),Input!Number_of_observations,"")</f>
        <v/>
      </c>
      <c r="H92" s="6" t="str">
        <f>IF(AND(Sufficient_data="Yes",Include_study?="Yes"),Input!Standard_error,"")</f>
        <v/>
      </c>
      <c r="I92" s="6" t="str">
        <f t="shared" si="82"/>
        <v/>
      </c>
      <c r="J92" s="6" t="str">
        <f t="shared" si="83"/>
        <v/>
      </c>
      <c r="K92" s="6" t="str">
        <f t="shared" si="169"/>
        <v/>
      </c>
      <c r="L92" s="6" t="str">
        <f t="shared" si="170"/>
        <v/>
      </c>
      <c r="M92" s="120" t="str">
        <f t="shared" si="171"/>
        <v/>
      </c>
      <c r="N92" s="54" t="str">
        <f t="shared" si="172"/>
        <v/>
      </c>
      <c r="O92" s="33"/>
      <c r="P92" s="75" t="e">
        <f t="shared" si="88"/>
        <v>#N/A</v>
      </c>
      <c r="Q92" s="6" t="e">
        <f>IF(AND(Sufficient_data="Yes",Include_study?="Yes",Input!Number_of_observations&lt;&gt;""),Effect_size-CI_Lower_limit,NA())</f>
        <v>#N/A</v>
      </c>
      <c r="R92" s="54" t="e">
        <f>IF(AND(Sufficient_data="Yes",Include_study?="Yes",Input!Number_of_observations&lt;&gt;""),CI_Upper_limit-Effect_size,NA())</f>
        <v>#N/A</v>
      </c>
      <c r="S92" s="33"/>
      <c r="T92" s="33"/>
      <c r="U92" s="33"/>
      <c r="V92" s="33"/>
      <c r="W92" s="163"/>
      <c r="X92" s="16" t="str">
        <f t="shared" si="144"/>
        <v/>
      </c>
      <c r="Y92" s="6" t="str">
        <f t="shared" si="173"/>
        <v/>
      </c>
      <c r="Z92" s="6" t="str">
        <f t="shared" si="91"/>
        <v/>
      </c>
      <c r="AA92" s="6" t="str">
        <f>IF(AND(Sufficient_data="Yes",Include_study?="Yes",Subgroup&lt;&gt;""),Input!Effect_size,"")</f>
        <v/>
      </c>
      <c r="AB92" s="6" t="str">
        <f t="shared" si="174"/>
        <v/>
      </c>
      <c r="AC92" s="6" t="str">
        <f t="shared" si="175"/>
        <v/>
      </c>
      <c r="AD92" s="6" t="str">
        <f t="shared" si="176"/>
        <v/>
      </c>
      <c r="AE92" s="6" t="str">
        <f t="shared" si="177"/>
        <v/>
      </c>
      <c r="AF92" s="6" t="str">
        <f t="shared" si="178"/>
        <v/>
      </c>
      <c r="AG92" s="125" t="str">
        <f t="shared" si="179"/>
        <v/>
      </c>
      <c r="AH92" s="128" t="str">
        <f t="shared" si="180"/>
        <v/>
      </c>
      <c r="AI92" s="33"/>
      <c r="AJ92" s="75" t="e">
        <f t="shared" si="145"/>
        <v>#N/A</v>
      </c>
      <c r="AK92" s="37" t="e">
        <f t="shared" si="181"/>
        <v>#N/A</v>
      </c>
      <c r="AL92" s="54" t="e">
        <f t="shared" si="182"/>
        <v>#N/A</v>
      </c>
      <c r="AM92" s="33"/>
      <c r="AN92" s="77" t="str">
        <f t="shared" si="146"/>
        <v/>
      </c>
      <c r="AO92" s="6" t="str">
        <f>IF(AND(Sufficient_data="Yes",Include_study?="Yes",Subgroup&lt;&gt;""),IF(COUNTIFS(Input!G$2:G91,"="&amp;"Yes",Input!C$2:C91,"="&amp;"Yes",Input!H$2:H91,"="&amp;Subgroup)&gt;0,"",Subgroup),"")</f>
        <v/>
      </c>
      <c r="AP92" s="16" t="str">
        <f t="shared" si="147"/>
        <v/>
      </c>
      <c r="AQ92" s="10" t="str">
        <f t="shared" si="148"/>
        <v/>
      </c>
      <c r="AR92" s="6" t="str">
        <f t="shared" si="149"/>
        <v/>
      </c>
      <c r="AS92" s="24" t="str">
        <f t="shared" si="150"/>
        <v/>
      </c>
      <c r="AT92" s="12" t="str">
        <f t="shared" si="151"/>
        <v/>
      </c>
      <c r="AU92" s="6" t="str">
        <f t="shared" si="152"/>
        <v/>
      </c>
      <c r="AV92" s="43" t="str">
        <f t="shared" si="183"/>
        <v/>
      </c>
      <c r="AW92" s="6" t="str">
        <f t="shared" si="153"/>
        <v/>
      </c>
      <c r="AX92" s="6" t="str">
        <f t="shared" si="154"/>
        <v/>
      </c>
      <c r="AY92" s="43" t="str">
        <f t="shared" si="184"/>
        <v/>
      </c>
      <c r="AZ92" s="16" t="str">
        <f t="shared" si="155"/>
        <v/>
      </c>
      <c r="BA92" s="131" t="str">
        <f t="shared" si="185"/>
        <v/>
      </c>
      <c r="BB92" s="131" t="str">
        <f t="shared" si="186"/>
        <v/>
      </c>
      <c r="BC92" s="6" t="str">
        <f t="shared" si="156"/>
        <v/>
      </c>
      <c r="BD92" s="6" t="str">
        <f t="shared" si="157"/>
        <v/>
      </c>
      <c r="BE92" s="131" t="str">
        <f t="shared" si="187"/>
        <v/>
      </c>
      <c r="BF92" s="131" t="str">
        <f t="shared" si="188"/>
        <v/>
      </c>
      <c r="BG92" s="6" t="str">
        <f t="shared" si="158"/>
        <v/>
      </c>
      <c r="BH92" s="6" t="str">
        <f t="shared" si="159"/>
        <v/>
      </c>
      <c r="BI92" s="6" t="str">
        <f t="shared" si="160"/>
        <v/>
      </c>
      <c r="BJ92" s="6" t="e">
        <f t="shared" si="161"/>
        <v>#N/A</v>
      </c>
      <c r="BK92" s="12" t="str">
        <f t="shared" si="203"/>
        <v/>
      </c>
      <c r="BL92" s="6" t="str">
        <f t="shared" si="162"/>
        <v/>
      </c>
      <c r="BM92" s="6" t="str">
        <f t="shared" si="189"/>
        <v/>
      </c>
      <c r="BN92" s="37" t="str">
        <f t="shared" si="163"/>
        <v/>
      </c>
      <c r="BO92" s="54" t="str">
        <f t="shared" si="204"/>
        <v/>
      </c>
      <c r="BP92" s="33"/>
      <c r="BQ92" s="33"/>
      <c r="BR92" s="33"/>
      <c r="BS92" s="33"/>
      <c r="BT92" s="164"/>
      <c r="BU92" s="6" t="e">
        <f t="shared" si="190"/>
        <v>#N/A</v>
      </c>
      <c r="BV92" s="6" t="e">
        <f t="shared" si="191"/>
        <v>#N/A</v>
      </c>
      <c r="BW92" s="6" t="str">
        <f t="shared" si="192"/>
        <v/>
      </c>
      <c r="BX92" s="6" t="str">
        <f>IF(AND(Sufficient_data="Yes",Include_study?="Yes",Moderator&lt;&gt;""),'Moderator Analysis'!F:F-CG$3,"")</f>
        <v/>
      </c>
      <c r="BY92" s="54" t="str">
        <f>IF(AND(Sufficient_data="Yes",Include_study?="Yes",Moderator&lt;&gt;""),Weightf*(Effect_size-CG$5-CG$4*'Moderator Analysis'!F:F)^2,"")</f>
        <v/>
      </c>
      <c r="BZ92" s="33"/>
      <c r="CA92" s="75" t="str">
        <f>IF(AND(Sufficient_data="Yes",Include_study?="Yes",Moderator&lt;&gt;""),1/('Publication Bias Analysis'!F92^2+CG$7),"")</f>
        <v/>
      </c>
      <c r="CB92" s="6" t="str">
        <f>IF(AND(Sufficient_data="Yes",Include_study?="Yes",CA92&lt;&gt;""),Effect_size-'Moderator Analysis'!J$37,"")</f>
        <v/>
      </c>
      <c r="CC92" s="6" t="str">
        <f t="shared" si="193"/>
        <v/>
      </c>
      <c r="CD92" s="54" t="str">
        <f>IF(AND(Sufficient_data="Yes",Include_study?="Yes",CA92&lt;&gt;""),CA:CA*(Effect_size-'Moderator Analysis'!J$29-'Moderator Analysis'!J$30*Moderator)^2,"")</f>
        <v/>
      </c>
      <c r="CI92" s="164"/>
      <c r="CJ92" s="166"/>
      <c r="CK92" s="6" t="str">
        <f t="shared" si="128"/>
        <v/>
      </c>
      <c r="CL92" s="37" t="str">
        <f t="shared" si="194"/>
        <v/>
      </c>
      <c r="CM92" s="37" t="str">
        <f>IF(AND(Include_study?="Yes",Sufficient_data="Yes"),1/(Standard_error^2+IF(Additional_model="Fixed effect",0,'Publication Bias Analysis'!L$32)),"")</f>
        <v/>
      </c>
      <c r="CN92" s="37" t="str">
        <f>IF(AND(Include_study?="Yes",Sufficient_data="Yes"),'Publication Bias Analysis'!E:E-'Publication Bias Analysis'!I$29,"")</f>
        <v/>
      </c>
      <c r="CO92" s="37" t="str">
        <f t="shared" si="195"/>
        <v/>
      </c>
      <c r="CP92" s="37" t="str">
        <f t="shared" si="196"/>
        <v/>
      </c>
      <c r="CQ92" s="104" t="str">
        <f t="shared" si="197"/>
        <v/>
      </c>
      <c r="CR92" s="104" t="str">
        <f>IF(AND(Include_study?="Yes",Sufficient_data="Yes"),CQ:CQ+IF(DC:DC&lt;0,-1,1)*COUNTIF(CQ$2:CQ91,CQ:CQ),"")</f>
        <v/>
      </c>
      <c r="CS92" s="104" t="str">
        <f>IF(AND(Include_study?="Yes",Sufficient_data="Yes"),RANK(DG:DG,DG:DG,1)*IF(DF:DF&lt;0,-1,1)+IF(DF:DF&lt;0,-1,1)*COUNTIF(CQ$2:CQ91,CQ:CQ),"")</f>
        <v/>
      </c>
      <c r="CT92" s="104" t="str">
        <f>IF(AND(Include_study?="Yes",Sufficient_data="Yes"),RANK(DJ:DJ,DJ:DJ,1)*IF(DI:DI&lt;0,-1,1)+IF(DI:DI&lt;0,-1,1)*COUNTIF(CQ$2:CQ91,CQ:CQ),"")</f>
        <v/>
      </c>
      <c r="CU92" s="6" t="e">
        <f>IF(AND(Include_study?="Yes",Sufficient_data="Yes"),'Publication Bias Analysis'!E:E,NA())</f>
        <v>#N/A</v>
      </c>
      <c r="CV92" s="54" t="e">
        <f>IF(AND(Include_study?="Yes",Sufficient_data="Yes"),'Publication Bias Analysis'!F:F,NA())</f>
        <v>#N/A</v>
      </c>
      <c r="CW92" s="33"/>
      <c r="CX92" s="33"/>
      <c r="CY92" s="33"/>
      <c r="CZ92" s="33"/>
      <c r="DA92" s="33"/>
      <c r="DB92" s="157"/>
      <c r="DC9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2" s="6" t="str">
        <f t="shared" si="164"/>
        <v/>
      </c>
      <c r="DE92" s="54" t="str">
        <f>IF(AND(Include_study?="Yes",Sufficient_data="Yes"),1/('Publication Bias Analysis'!F:F^2+IF(Additional_model="Fixed effect",0,$DN$6)),"")</f>
        <v/>
      </c>
      <c r="DF92" s="6" t="str">
        <f>IF(AND(Include_study?="Yes",Sufficient_data="Yes"),IF('Publication Bias Analysis'!L$38="Left",'Publication Bias Analysis'!E:E-DN$3,DN$3-'Publication Bias Analysis'!E:E),"")</f>
        <v/>
      </c>
      <c r="DG92" s="6" t="str">
        <f t="shared" si="165"/>
        <v/>
      </c>
      <c r="DH92" s="54" t="str">
        <f>IF(AND(DF92&lt;&gt;"",CR92&lt;=MAX(CR:CR)-DN$7),1/('Publication Bias Analysis'!F:F^2+IF(Additional_model="Fixed effect",0,$DN$13)),"")</f>
        <v/>
      </c>
      <c r="DI92" s="6" t="str">
        <f>IF(AND(Include_study?="Yes",Sufficient_data="Yes"),IF('Publication Bias Analysis'!L$38="Left",'Publication Bias Analysis'!E:E-DN$10,DN$10-'Publication Bias Analysis'!E:E),"")</f>
        <v/>
      </c>
      <c r="DJ92" s="6" t="str">
        <f t="shared" si="166"/>
        <v/>
      </c>
      <c r="DK92" s="54" t="str">
        <f t="shared" si="198"/>
        <v/>
      </c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W92" s="33"/>
      <c r="DX92" s="33"/>
      <c r="DY92" s="33"/>
      <c r="DZ92" s="33"/>
      <c r="EA92" s="33"/>
      <c r="EB92" s="157"/>
      <c r="EC92" s="6" t="str">
        <f>IF(AND(Include_study?="Yes",Sufficient_data="Yes"),Calculations!CO:CO-AVERAGE(Calculations!CO:CO),"")</f>
        <v/>
      </c>
      <c r="ED92" s="54" t="str">
        <f>IF(AND(Include_study?="Yes",Sufficient_data="Yes"),Calculations!CP92-('Publication Bias Analysis'!P$3+Calculations!CO92*'Publication Bias Analysis'!P$4),"")</f>
        <v/>
      </c>
      <c r="EE92" s="33"/>
      <c r="EF92" s="157"/>
      <c r="EG92" s="6" t="str">
        <f t="shared" si="199"/>
        <v/>
      </c>
      <c r="EH92" s="6" t="str">
        <f t="shared" si="138"/>
        <v/>
      </c>
      <c r="EI92" s="10" t="str">
        <f t="shared" si="200"/>
        <v/>
      </c>
      <c r="EJ92" s="10" t="str">
        <f t="shared" si="201"/>
        <v/>
      </c>
      <c r="EK92" s="10" t="str">
        <f>IF(AND(Include_study?="Yes",Sufficient_data="Yes"),COUNTIFS(EI$2:EI91,"&lt;"&amp;EI92,EJ$2:EJ91,"&lt;"&amp;EJ92)+COUNTIFS(EI$2:EI91,"&gt;"&amp;EI92,EJ$2:EJ91,"&gt;"&amp;EJ92)+COUNTIFS(EI93:EI$201,"&lt;"&amp;EI92,EJ93:EJ$201,"&lt;"&amp;EJ92)+COUNTIFS(EI93:EI$201,"&gt;"&amp;EI92,EJ93:EJ$201,"&gt;"&amp;EJ92),"")</f>
        <v/>
      </c>
      <c r="EL92" s="70" t="str">
        <f>IF(AND(Include_study?="Yes",Sufficient_data="Yes"),COUNTIFS(EI$2:EI91,"&lt;"&amp;EI92,EJ$2:EJ91,"&gt;"&amp;EJ92)+COUNTIFS(EI$2:EI91,"&gt;"&amp;EI92,EJ$2:EJ91,"&lt;"&amp;EJ92)+COUNTIFS(EI93:EI$201,"&lt;"&amp;EI92,EJ93:EJ$201,"&gt;"&amp;EJ92)+COUNTIFS(EI93:EI$201,"&gt;"&amp;EI92,EJ93:EJ$201,"&lt;"&amp;EJ92),"")</f>
        <v/>
      </c>
      <c r="EN92" s="157"/>
      <c r="EO92" s="33"/>
      <c r="EP92" s="33"/>
      <c r="EQ92" s="33"/>
      <c r="ER92" s="33"/>
      <c r="ES92" s="157"/>
      <c r="ET92" s="6" t="e">
        <f t="shared" si="141"/>
        <v>#N/A</v>
      </c>
      <c r="EU92" s="54" t="e">
        <f t="shared" si="142"/>
        <v>#N/A</v>
      </c>
      <c r="EV92" s="33"/>
      <c r="EW92" s="33"/>
      <c r="EX92" s="33"/>
      <c r="EY92" s="33"/>
      <c r="EZ92" s="33"/>
      <c r="FA92" s="157"/>
      <c r="FB92" s="10" t="str">
        <f>IF('Publication Bias Analysis'!AS:AS&lt;&gt;"",RANK('Publication Bias Analysis'!AS:AS,'Publication Bias Analysis'!AS:AS,1)+COUNTIF('Publication Bias Analysis'!AS$2:AS91,'Publication Bias Analysis'!AS92),"")</f>
        <v/>
      </c>
      <c r="FC92" s="6" t="str">
        <f t="shared" si="167"/>
        <v/>
      </c>
      <c r="FD92" s="43" t="e">
        <f>IF(AND(Include_study?="Yes",Sufficient_data="Yes"),'Publication Bias Analysis'!AR92,NA())</f>
        <v>#N/A</v>
      </c>
      <c r="FE92" s="43" t="e">
        <f>IF(AND(Include_study?="Yes",Sufficient_data="Yes"),'Publication Bias Analysis'!AS92,NA())</f>
        <v>#N/A</v>
      </c>
      <c r="FF92" s="6" t="str">
        <f>IF(AND(Include_study?="Yes",Sufficient_data="Yes"),Calculations!FD92-AVERAGE('Publication Bias Analysis'!AR:AR),"")</f>
        <v/>
      </c>
      <c r="FG92" s="54" t="str">
        <f>IF(AND(Include_study?="Yes",Sufficient_data="Yes"),FE:FE-('Publication Bias Analysis'!AV$30+'Publication Bias Analysis'!AV$31*FD:FD),"")</f>
        <v/>
      </c>
      <c r="FM92" s="157"/>
      <c r="FN92" s="6" t="str">
        <f t="shared" si="202"/>
        <v/>
      </c>
      <c r="FO92" s="6" t="str">
        <f t="shared" si="168"/>
        <v/>
      </c>
      <c r="FP92" s="54" t="str">
        <f t="shared" si="205"/>
        <v/>
      </c>
      <c r="FQ92" s="33"/>
    </row>
    <row r="93" spans="1:173" x14ac:dyDescent="0.2">
      <c r="A93" s="163"/>
      <c r="B93" s="10" t="str">
        <f>IF(AND(Sufficient_data="Yes",Include_study?="Yes"),IF(AND(Sort_By=$E$1,Order="Ascending"),IF(Input!Study_name="",COUNTIFS(Input!Study_name,"&lt;&gt;"&amp;"",Include_study?,"Yes",Sufficient_data,"Yes")+1,IF(COUNT(E93)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3" s="10" t="str">
        <f>IF(B93&lt;&gt;"",IF(B93=0,COUNTIF(B$2:B92,0)+1,COUNTIF(B$2:B92,B93)+COUNTIF(B:B,"&lt;"&amp;B93)+1),"")</f>
        <v/>
      </c>
      <c r="D93" s="10" t="str">
        <f t="shared" si="81"/>
        <v/>
      </c>
      <c r="E93" s="6" t="str">
        <f>IF(AND(Sufficient_data="Yes",Include_study?="Yes",Input!Study_name&lt;&gt;""),Input!Study_name,"")</f>
        <v/>
      </c>
      <c r="F93" s="6" t="str">
        <f>IF(AND(Sufficient_data="Yes",Include_study?="Yes"),Input!Effect_size,"")</f>
        <v/>
      </c>
      <c r="G93" s="10" t="str">
        <f>IF(AND(Sufficient_data="Yes",Include_study?="Yes",Input!Number_of_observations&lt;&gt;""),Input!Number_of_observations,"")</f>
        <v/>
      </c>
      <c r="H93" s="6" t="str">
        <f>IF(AND(Sufficient_data="Yes",Include_study?="Yes"),Input!Standard_error,"")</f>
        <v/>
      </c>
      <c r="I93" s="6" t="str">
        <f t="shared" si="82"/>
        <v/>
      </c>
      <c r="J93" s="6" t="str">
        <f t="shared" si="83"/>
        <v/>
      </c>
      <c r="K93" s="6" t="str">
        <f t="shared" si="169"/>
        <v/>
      </c>
      <c r="L93" s="6" t="str">
        <f t="shared" si="170"/>
        <v/>
      </c>
      <c r="M93" s="120" t="str">
        <f t="shared" si="171"/>
        <v/>
      </c>
      <c r="N93" s="54" t="str">
        <f t="shared" si="172"/>
        <v/>
      </c>
      <c r="O93" s="33"/>
      <c r="P93" s="75" t="e">
        <f t="shared" si="88"/>
        <v>#N/A</v>
      </c>
      <c r="Q93" s="6" t="e">
        <f>IF(AND(Sufficient_data="Yes",Include_study?="Yes",Input!Number_of_observations&lt;&gt;""),Effect_size-CI_Lower_limit,NA())</f>
        <v>#N/A</v>
      </c>
      <c r="R93" s="54" t="e">
        <f>IF(AND(Sufficient_data="Yes",Include_study?="Yes",Input!Number_of_observations&lt;&gt;""),CI_Upper_limit-Effect_size,NA())</f>
        <v>#N/A</v>
      </c>
      <c r="S93" s="33"/>
      <c r="T93" s="33"/>
      <c r="U93" s="33"/>
      <c r="V93" s="33"/>
      <c r="W93" s="163"/>
      <c r="X93" s="16" t="str">
        <f t="shared" si="144"/>
        <v/>
      </c>
      <c r="Y93" s="6" t="str">
        <f t="shared" si="173"/>
        <v/>
      </c>
      <c r="Z93" s="6" t="str">
        <f t="shared" si="91"/>
        <v/>
      </c>
      <c r="AA93" s="6" t="str">
        <f>IF(AND(Sufficient_data="Yes",Include_study?="Yes",Subgroup&lt;&gt;""),Input!Effect_size,"")</f>
        <v/>
      </c>
      <c r="AB93" s="6" t="str">
        <f t="shared" si="174"/>
        <v/>
      </c>
      <c r="AC93" s="6" t="str">
        <f t="shared" si="175"/>
        <v/>
      </c>
      <c r="AD93" s="6" t="str">
        <f t="shared" si="176"/>
        <v/>
      </c>
      <c r="AE93" s="6" t="str">
        <f t="shared" si="177"/>
        <v/>
      </c>
      <c r="AF93" s="6" t="str">
        <f t="shared" si="178"/>
        <v/>
      </c>
      <c r="AG93" s="125" t="str">
        <f t="shared" si="179"/>
        <v/>
      </c>
      <c r="AH93" s="128" t="str">
        <f t="shared" si="180"/>
        <v/>
      </c>
      <c r="AI93" s="33"/>
      <c r="AJ93" s="75" t="e">
        <f t="shared" si="145"/>
        <v>#N/A</v>
      </c>
      <c r="AK93" s="37" t="e">
        <f t="shared" si="181"/>
        <v>#N/A</v>
      </c>
      <c r="AL93" s="54" t="e">
        <f t="shared" si="182"/>
        <v>#N/A</v>
      </c>
      <c r="AM93" s="33"/>
      <c r="AN93" s="77" t="str">
        <f t="shared" si="146"/>
        <v/>
      </c>
      <c r="AO93" s="6" t="str">
        <f>IF(AND(Sufficient_data="Yes",Include_study?="Yes",Subgroup&lt;&gt;""),IF(COUNTIFS(Input!G$2:G92,"="&amp;"Yes",Input!C$2:C92,"="&amp;"Yes",Input!H$2:H92,"="&amp;Subgroup)&gt;0,"",Subgroup),"")</f>
        <v/>
      </c>
      <c r="AP93" s="16" t="str">
        <f t="shared" si="147"/>
        <v/>
      </c>
      <c r="AQ93" s="10" t="str">
        <f t="shared" si="148"/>
        <v/>
      </c>
      <c r="AR93" s="6" t="str">
        <f t="shared" si="149"/>
        <v/>
      </c>
      <c r="AS93" s="24" t="str">
        <f t="shared" si="150"/>
        <v/>
      </c>
      <c r="AT93" s="12" t="str">
        <f t="shared" si="151"/>
        <v/>
      </c>
      <c r="AU93" s="6" t="str">
        <f t="shared" si="152"/>
        <v/>
      </c>
      <c r="AV93" s="43" t="str">
        <f t="shared" si="183"/>
        <v/>
      </c>
      <c r="AW93" s="6" t="str">
        <f t="shared" si="153"/>
        <v/>
      </c>
      <c r="AX93" s="6" t="str">
        <f t="shared" si="154"/>
        <v/>
      </c>
      <c r="AY93" s="43" t="str">
        <f t="shared" si="184"/>
        <v/>
      </c>
      <c r="AZ93" s="16" t="str">
        <f t="shared" si="155"/>
        <v/>
      </c>
      <c r="BA93" s="131" t="str">
        <f t="shared" si="185"/>
        <v/>
      </c>
      <c r="BB93" s="131" t="str">
        <f t="shared" si="186"/>
        <v/>
      </c>
      <c r="BC93" s="6" t="str">
        <f t="shared" si="156"/>
        <v/>
      </c>
      <c r="BD93" s="6" t="str">
        <f t="shared" si="157"/>
        <v/>
      </c>
      <c r="BE93" s="131" t="str">
        <f t="shared" si="187"/>
        <v/>
      </c>
      <c r="BF93" s="131" t="str">
        <f t="shared" si="188"/>
        <v/>
      </c>
      <c r="BG93" s="6" t="str">
        <f t="shared" si="158"/>
        <v/>
      </c>
      <c r="BH93" s="6" t="str">
        <f t="shared" si="159"/>
        <v/>
      </c>
      <c r="BI93" s="6" t="str">
        <f t="shared" si="160"/>
        <v/>
      </c>
      <c r="BJ93" s="6" t="e">
        <f t="shared" si="161"/>
        <v>#N/A</v>
      </c>
      <c r="BK93" s="12" t="str">
        <f t="shared" si="203"/>
        <v/>
      </c>
      <c r="BL93" s="6" t="str">
        <f t="shared" si="162"/>
        <v/>
      </c>
      <c r="BM93" s="6" t="str">
        <f t="shared" si="189"/>
        <v/>
      </c>
      <c r="BN93" s="37" t="str">
        <f t="shared" si="163"/>
        <v/>
      </c>
      <c r="BO93" s="54" t="str">
        <f t="shared" si="204"/>
        <v/>
      </c>
      <c r="BP93" s="33"/>
      <c r="BQ93" s="33"/>
      <c r="BR93" s="33"/>
      <c r="BS93" s="33"/>
      <c r="BT93" s="164"/>
      <c r="BU93" s="6" t="e">
        <f t="shared" si="190"/>
        <v>#N/A</v>
      </c>
      <c r="BV93" s="6" t="e">
        <f t="shared" si="191"/>
        <v>#N/A</v>
      </c>
      <c r="BW93" s="6" t="str">
        <f t="shared" si="192"/>
        <v/>
      </c>
      <c r="BX93" s="6" t="str">
        <f>IF(AND(Sufficient_data="Yes",Include_study?="Yes",Moderator&lt;&gt;""),'Moderator Analysis'!F:F-CG$3,"")</f>
        <v/>
      </c>
      <c r="BY93" s="54" t="str">
        <f>IF(AND(Sufficient_data="Yes",Include_study?="Yes",Moderator&lt;&gt;""),Weightf*(Effect_size-CG$5-CG$4*'Moderator Analysis'!F:F)^2,"")</f>
        <v/>
      </c>
      <c r="BZ93" s="33"/>
      <c r="CA93" s="75" t="str">
        <f>IF(AND(Sufficient_data="Yes",Include_study?="Yes",Moderator&lt;&gt;""),1/('Publication Bias Analysis'!F93^2+CG$7),"")</f>
        <v/>
      </c>
      <c r="CB93" s="6" t="str">
        <f>IF(AND(Sufficient_data="Yes",Include_study?="Yes",CA93&lt;&gt;""),Effect_size-'Moderator Analysis'!J$37,"")</f>
        <v/>
      </c>
      <c r="CC93" s="6" t="str">
        <f t="shared" si="193"/>
        <v/>
      </c>
      <c r="CD93" s="54" t="str">
        <f>IF(AND(Sufficient_data="Yes",Include_study?="Yes",CA93&lt;&gt;""),CA:CA*(Effect_size-'Moderator Analysis'!J$29-'Moderator Analysis'!J$30*Moderator)^2,"")</f>
        <v/>
      </c>
      <c r="CI93" s="164"/>
      <c r="CJ93" s="166"/>
      <c r="CK93" s="6" t="str">
        <f t="shared" si="128"/>
        <v/>
      </c>
      <c r="CL93" s="37" t="str">
        <f t="shared" si="194"/>
        <v/>
      </c>
      <c r="CM93" s="37" t="str">
        <f>IF(AND(Include_study?="Yes",Sufficient_data="Yes"),1/(Standard_error^2+IF(Additional_model="Fixed effect",0,'Publication Bias Analysis'!L$32)),"")</f>
        <v/>
      </c>
      <c r="CN93" s="37" t="str">
        <f>IF(AND(Include_study?="Yes",Sufficient_data="Yes"),'Publication Bias Analysis'!E:E-'Publication Bias Analysis'!I$29,"")</f>
        <v/>
      </c>
      <c r="CO93" s="37" t="str">
        <f t="shared" si="195"/>
        <v/>
      </c>
      <c r="CP93" s="37" t="str">
        <f t="shared" si="196"/>
        <v/>
      </c>
      <c r="CQ93" s="104" t="str">
        <f t="shared" si="197"/>
        <v/>
      </c>
      <c r="CR93" s="104" t="str">
        <f>IF(AND(Include_study?="Yes",Sufficient_data="Yes"),CQ:CQ+IF(DC:DC&lt;0,-1,1)*COUNTIF(CQ$2:CQ92,CQ:CQ),"")</f>
        <v/>
      </c>
      <c r="CS93" s="104" t="str">
        <f>IF(AND(Include_study?="Yes",Sufficient_data="Yes"),RANK(DG:DG,DG:DG,1)*IF(DF:DF&lt;0,-1,1)+IF(DF:DF&lt;0,-1,1)*COUNTIF(CQ$2:CQ92,CQ:CQ),"")</f>
        <v/>
      </c>
      <c r="CT93" s="104" t="str">
        <f>IF(AND(Include_study?="Yes",Sufficient_data="Yes"),RANK(DJ:DJ,DJ:DJ,1)*IF(DI:DI&lt;0,-1,1)+IF(DI:DI&lt;0,-1,1)*COUNTIF(CQ$2:CQ92,CQ:CQ),"")</f>
        <v/>
      </c>
      <c r="CU93" s="6" t="e">
        <f>IF(AND(Include_study?="Yes",Sufficient_data="Yes"),'Publication Bias Analysis'!E:E,NA())</f>
        <v>#N/A</v>
      </c>
      <c r="CV93" s="54" t="e">
        <f>IF(AND(Include_study?="Yes",Sufficient_data="Yes"),'Publication Bias Analysis'!F:F,NA())</f>
        <v>#N/A</v>
      </c>
      <c r="CW93" s="33"/>
      <c r="CX93" s="33"/>
      <c r="CY93" s="33"/>
      <c r="CZ93" s="33"/>
      <c r="DA93" s="33"/>
      <c r="DB93" s="157"/>
      <c r="DC9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3" s="6" t="str">
        <f t="shared" si="164"/>
        <v/>
      </c>
      <c r="DE93" s="54" t="str">
        <f>IF(AND(Include_study?="Yes",Sufficient_data="Yes"),1/('Publication Bias Analysis'!F:F^2+IF(Additional_model="Fixed effect",0,$DN$6)),"")</f>
        <v/>
      </c>
      <c r="DF93" s="6" t="str">
        <f>IF(AND(Include_study?="Yes",Sufficient_data="Yes"),IF('Publication Bias Analysis'!L$38="Left",'Publication Bias Analysis'!E:E-DN$3,DN$3-'Publication Bias Analysis'!E:E),"")</f>
        <v/>
      </c>
      <c r="DG93" s="6" t="str">
        <f t="shared" si="165"/>
        <v/>
      </c>
      <c r="DH93" s="54" t="str">
        <f>IF(AND(DF93&lt;&gt;"",CR93&lt;=MAX(CR:CR)-DN$7),1/('Publication Bias Analysis'!F:F^2+IF(Additional_model="Fixed effect",0,$DN$13)),"")</f>
        <v/>
      </c>
      <c r="DI93" s="6" t="str">
        <f>IF(AND(Include_study?="Yes",Sufficient_data="Yes"),IF('Publication Bias Analysis'!L$38="Left",'Publication Bias Analysis'!E:E-DN$10,DN$10-'Publication Bias Analysis'!E:E),"")</f>
        <v/>
      </c>
      <c r="DJ93" s="6" t="str">
        <f t="shared" si="166"/>
        <v/>
      </c>
      <c r="DK93" s="54" t="str">
        <f t="shared" si="198"/>
        <v/>
      </c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W93" s="33"/>
      <c r="DX93" s="33"/>
      <c r="DY93" s="33"/>
      <c r="DZ93" s="33"/>
      <c r="EA93" s="33"/>
      <c r="EB93" s="157"/>
      <c r="EC93" s="6" t="str">
        <f>IF(AND(Include_study?="Yes",Sufficient_data="Yes"),Calculations!CO:CO-AVERAGE(Calculations!CO:CO),"")</f>
        <v/>
      </c>
      <c r="ED93" s="54" t="str">
        <f>IF(AND(Include_study?="Yes",Sufficient_data="Yes"),Calculations!CP93-('Publication Bias Analysis'!P$3+Calculations!CO93*'Publication Bias Analysis'!P$4),"")</f>
        <v/>
      </c>
      <c r="EE93" s="33"/>
      <c r="EF93" s="157"/>
      <c r="EG93" s="6" t="str">
        <f t="shared" si="199"/>
        <v/>
      </c>
      <c r="EH93" s="6" t="str">
        <f t="shared" si="138"/>
        <v/>
      </c>
      <c r="EI93" s="10" t="str">
        <f t="shared" si="200"/>
        <v/>
      </c>
      <c r="EJ93" s="10" t="str">
        <f t="shared" si="201"/>
        <v/>
      </c>
      <c r="EK93" s="10" t="str">
        <f>IF(AND(Include_study?="Yes",Sufficient_data="Yes"),COUNTIFS(EI$2:EI92,"&lt;"&amp;EI93,EJ$2:EJ92,"&lt;"&amp;EJ93)+COUNTIFS(EI$2:EI92,"&gt;"&amp;EI93,EJ$2:EJ92,"&gt;"&amp;EJ93)+COUNTIFS(EI94:EI$201,"&lt;"&amp;EI93,EJ94:EJ$201,"&lt;"&amp;EJ93)+COUNTIFS(EI94:EI$201,"&gt;"&amp;EI93,EJ94:EJ$201,"&gt;"&amp;EJ93),"")</f>
        <v/>
      </c>
      <c r="EL93" s="70" t="str">
        <f>IF(AND(Include_study?="Yes",Sufficient_data="Yes"),COUNTIFS(EI$2:EI92,"&lt;"&amp;EI93,EJ$2:EJ92,"&gt;"&amp;EJ93)+COUNTIFS(EI$2:EI92,"&gt;"&amp;EI93,EJ$2:EJ92,"&lt;"&amp;EJ93)+COUNTIFS(EI94:EI$201,"&lt;"&amp;EI93,EJ94:EJ$201,"&gt;"&amp;EJ93)+COUNTIFS(EI94:EI$201,"&gt;"&amp;EI93,EJ94:EJ$201,"&lt;"&amp;EJ93),"")</f>
        <v/>
      </c>
      <c r="EN93" s="157"/>
      <c r="EO93" s="33"/>
      <c r="EP93" s="33"/>
      <c r="EQ93" s="33"/>
      <c r="ER93" s="33"/>
      <c r="ES93" s="157"/>
      <c r="ET93" s="6" t="e">
        <f t="shared" si="141"/>
        <v>#N/A</v>
      </c>
      <c r="EU93" s="54" t="e">
        <f t="shared" si="142"/>
        <v>#N/A</v>
      </c>
      <c r="EV93" s="33"/>
      <c r="EW93" s="33"/>
      <c r="EX93" s="33"/>
      <c r="EY93" s="33"/>
      <c r="EZ93" s="33"/>
      <c r="FA93" s="157"/>
      <c r="FB93" s="10" t="str">
        <f>IF('Publication Bias Analysis'!AS:AS&lt;&gt;"",RANK('Publication Bias Analysis'!AS:AS,'Publication Bias Analysis'!AS:AS,1)+COUNTIF('Publication Bias Analysis'!AS$2:AS92,'Publication Bias Analysis'!AS93),"")</f>
        <v/>
      </c>
      <c r="FC93" s="6" t="str">
        <f t="shared" si="167"/>
        <v/>
      </c>
      <c r="FD93" s="43" t="e">
        <f>IF(AND(Include_study?="Yes",Sufficient_data="Yes"),'Publication Bias Analysis'!AR93,NA())</f>
        <v>#N/A</v>
      </c>
      <c r="FE93" s="43" t="e">
        <f>IF(AND(Include_study?="Yes",Sufficient_data="Yes"),'Publication Bias Analysis'!AS93,NA())</f>
        <v>#N/A</v>
      </c>
      <c r="FF93" s="6" t="str">
        <f>IF(AND(Include_study?="Yes",Sufficient_data="Yes"),Calculations!FD93-AVERAGE('Publication Bias Analysis'!AR:AR),"")</f>
        <v/>
      </c>
      <c r="FG93" s="54" t="str">
        <f>IF(AND(Include_study?="Yes",Sufficient_data="Yes"),FE:FE-('Publication Bias Analysis'!AV$30+'Publication Bias Analysis'!AV$31*FD:FD),"")</f>
        <v/>
      </c>
      <c r="FM93" s="157"/>
      <c r="FN93" s="6" t="str">
        <f t="shared" si="202"/>
        <v/>
      </c>
      <c r="FO93" s="6" t="str">
        <f t="shared" si="168"/>
        <v/>
      </c>
      <c r="FP93" s="54" t="str">
        <f t="shared" si="205"/>
        <v/>
      </c>
      <c r="FQ93" s="33"/>
    </row>
    <row r="94" spans="1:173" x14ac:dyDescent="0.2">
      <c r="A94" s="163"/>
      <c r="B94" s="10" t="str">
        <f>IF(AND(Sufficient_data="Yes",Include_study?="Yes"),IF(AND(Sort_By=$E$1,Order="Ascending"),IF(Input!Study_name="",COUNTIFS(Input!Study_name,"&lt;&gt;"&amp;"",Include_study?,"Yes",Sufficient_data,"Yes")+1,IF(COUNT(E94)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4" s="10" t="str">
        <f>IF(B94&lt;&gt;"",IF(B94=0,COUNTIF(B$2:B93,0)+1,COUNTIF(B$2:B93,B94)+COUNTIF(B:B,"&lt;"&amp;B94)+1),"")</f>
        <v/>
      </c>
      <c r="D94" s="10" t="str">
        <f t="shared" si="81"/>
        <v/>
      </c>
      <c r="E94" s="6" t="str">
        <f>IF(AND(Sufficient_data="Yes",Include_study?="Yes",Input!Study_name&lt;&gt;""),Input!Study_name,"")</f>
        <v/>
      </c>
      <c r="F94" s="6" t="str">
        <f>IF(AND(Sufficient_data="Yes",Include_study?="Yes"),Input!Effect_size,"")</f>
        <v/>
      </c>
      <c r="G94" s="10" t="str">
        <f>IF(AND(Sufficient_data="Yes",Include_study?="Yes",Input!Number_of_observations&lt;&gt;""),Input!Number_of_observations,"")</f>
        <v/>
      </c>
      <c r="H94" s="6" t="str">
        <f>IF(AND(Sufficient_data="Yes",Include_study?="Yes"),Input!Standard_error,"")</f>
        <v/>
      </c>
      <c r="I94" s="6" t="str">
        <f t="shared" si="82"/>
        <v/>
      </c>
      <c r="J94" s="6" t="str">
        <f t="shared" si="83"/>
        <v/>
      </c>
      <c r="K94" s="6" t="str">
        <f t="shared" si="169"/>
        <v/>
      </c>
      <c r="L94" s="6" t="str">
        <f t="shared" si="170"/>
        <v/>
      </c>
      <c r="M94" s="120" t="str">
        <f t="shared" si="171"/>
        <v/>
      </c>
      <c r="N94" s="54" t="str">
        <f t="shared" si="172"/>
        <v/>
      </c>
      <c r="O94" s="33"/>
      <c r="P94" s="75" t="e">
        <f t="shared" si="88"/>
        <v>#N/A</v>
      </c>
      <c r="Q94" s="6" t="e">
        <f>IF(AND(Sufficient_data="Yes",Include_study?="Yes",Input!Number_of_observations&lt;&gt;""),Effect_size-CI_Lower_limit,NA())</f>
        <v>#N/A</v>
      </c>
      <c r="R94" s="54" t="e">
        <f>IF(AND(Sufficient_data="Yes",Include_study?="Yes",Input!Number_of_observations&lt;&gt;""),CI_Upper_limit-Effect_size,NA())</f>
        <v>#N/A</v>
      </c>
      <c r="S94" s="33"/>
      <c r="T94" s="33"/>
      <c r="U94" s="33"/>
      <c r="V94" s="33"/>
      <c r="W94" s="163"/>
      <c r="X94" s="16" t="str">
        <f t="shared" si="144"/>
        <v/>
      </c>
      <c r="Y94" s="6" t="str">
        <f t="shared" si="173"/>
        <v/>
      </c>
      <c r="Z94" s="6" t="str">
        <f t="shared" si="91"/>
        <v/>
      </c>
      <c r="AA94" s="6" t="str">
        <f>IF(AND(Sufficient_data="Yes",Include_study?="Yes",Subgroup&lt;&gt;""),Input!Effect_size,"")</f>
        <v/>
      </c>
      <c r="AB94" s="6" t="str">
        <f t="shared" si="174"/>
        <v/>
      </c>
      <c r="AC94" s="6" t="str">
        <f t="shared" si="175"/>
        <v/>
      </c>
      <c r="AD94" s="6" t="str">
        <f t="shared" si="176"/>
        <v/>
      </c>
      <c r="AE94" s="6" t="str">
        <f t="shared" si="177"/>
        <v/>
      </c>
      <c r="AF94" s="6" t="str">
        <f t="shared" si="178"/>
        <v/>
      </c>
      <c r="AG94" s="125" t="str">
        <f t="shared" si="179"/>
        <v/>
      </c>
      <c r="AH94" s="128" t="str">
        <f t="shared" si="180"/>
        <v/>
      </c>
      <c r="AI94" s="33"/>
      <c r="AJ94" s="75" t="e">
        <f t="shared" si="145"/>
        <v>#N/A</v>
      </c>
      <c r="AK94" s="37" t="e">
        <f t="shared" si="181"/>
        <v>#N/A</v>
      </c>
      <c r="AL94" s="54" t="e">
        <f t="shared" si="182"/>
        <v>#N/A</v>
      </c>
      <c r="AM94" s="33"/>
      <c r="AN94" s="77" t="str">
        <f t="shared" si="146"/>
        <v/>
      </c>
      <c r="AO94" s="6" t="str">
        <f>IF(AND(Sufficient_data="Yes",Include_study?="Yes",Subgroup&lt;&gt;""),IF(COUNTIFS(Input!G$2:G93,"="&amp;"Yes",Input!C$2:C93,"="&amp;"Yes",Input!H$2:H93,"="&amp;Subgroup)&gt;0,"",Subgroup),"")</f>
        <v/>
      </c>
      <c r="AP94" s="16" t="str">
        <f t="shared" si="147"/>
        <v/>
      </c>
      <c r="AQ94" s="10" t="str">
        <f t="shared" si="148"/>
        <v/>
      </c>
      <c r="AR94" s="6" t="str">
        <f t="shared" si="149"/>
        <v/>
      </c>
      <c r="AS94" s="24" t="str">
        <f t="shared" si="150"/>
        <v/>
      </c>
      <c r="AT94" s="12" t="str">
        <f t="shared" si="151"/>
        <v/>
      </c>
      <c r="AU94" s="6" t="str">
        <f t="shared" si="152"/>
        <v/>
      </c>
      <c r="AV94" s="43" t="str">
        <f t="shared" si="183"/>
        <v/>
      </c>
      <c r="AW94" s="6" t="str">
        <f t="shared" si="153"/>
        <v/>
      </c>
      <c r="AX94" s="6" t="str">
        <f t="shared" si="154"/>
        <v/>
      </c>
      <c r="AY94" s="43" t="str">
        <f t="shared" si="184"/>
        <v/>
      </c>
      <c r="AZ94" s="16" t="str">
        <f t="shared" si="155"/>
        <v/>
      </c>
      <c r="BA94" s="131" t="str">
        <f t="shared" si="185"/>
        <v/>
      </c>
      <c r="BB94" s="131" t="str">
        <f t="shared" si="186"/>
        <v/>
      </c>
      <c r="BC94" s="6" t="str">
        <f t="shared" si="156"/>
        <v/>
      </c>
      <c r="BD94" s="6" t="str">
        <f t="shared" si="157"/>
        <v/>
      </c>
      <c r="BE94" s="131" t="str">
        <f t="shared" si="187"/>
        <v/>
      </c>
      <c r="BF94" s="131" t="str">
        <f t="shared" si="188"/>
        <v/>
      </c>
      <c r="BG94" s="6" t="str">
        <f t="shared" si="158"/>
        <v/>
      </c>
      <c r="BH94" s="6" t="str">
        <f t="shared" si="159"/>
        <v/>
      </c>
      <c r="BI94" s="6" t="str">
        <f t="shared" si="160"/>
        <v/>
      </c>
      <c r="BJ94" s="6" t="e">
        <f t="shared" si="161"/>
        <v>#N/A</v>
      </c>
      <c r="BK94" s="12" t="str">
        <f t="shared" si="203"/>
        <v/>
      </c>
      <c r="BL94" s="6" t="str">
        <f t="shared" si="162"/>
        <v/>
      </c>
      <c r="BM94" s="6" t="str">
        <f t="shared" si="189"/>
        <v/>
      </c>
      <c r="BN94" s="37" t="str">
        <f t="shared" si="163"/>
        <v/>
      </c>
      <c r="BO94" s="54" t="str">
        <f t="shared" si="204"/>
        <v/>
      </c>
      <c r="BP94" s="33"/>
      <c r="BQ94" s="33"/>
      <c r="BR94" s="33"/>
      <c r="BS94" s="33"/>
      <c r="BT94" s="164"/>
      <c r="BU94" s="6" t="e">
        <f t="shared" si="190"/>
        <v>#N/A</v>
      </c>
      <c r="BV94" s="6" t="e">
        <f t="shared" si="191"/>
        <v>#N/A</v>
      </c>
      <c r="BW94" s="6" t="str">
        <f t="shared" si="192"/>
        <v/>
      </c>
      <c r="BX94" s="6" t="str">
        <f>IF(AND(Sufficient_data="Yes",Include_study?="Yes",Moderator&lt;&gt;""),'Moderator Analysis'!F:F-CG$3,"")</f>
        <v/>
      </c>
      <c r="BY94" s="54" t="str">
        <f>IF(AND(Sufficient_data="Yes",Include_study?="Yes",Moderator&lt;&gt;""),Weightf*(Effect_size-CG$5-CG$4*'Moderator Analysis'!F:F)^2,"")</f>
        <v/>
      </c>
      <c r="BZ94" s="33"/>
      <c r="CA94" s="75" t="str">
        <f>IF(AND(Sufficient_data="Yes",Include_study?="Yes",Moderator&lt;&gt;""),1/('Publication Bias Analysis'!F94^2+CG$7),"")</f>
        <v/>
      </c>
      <c r="CB94" s="6" t="str">
        <f>IF(AND(Sufficient_data="Yes",Include_study?="Yes",CA94&lt;&gt;""),Effect_size-'Moderator Analysis'!J$37,"")</f>
        <v/>
      </c>
      <c r="CC94" s="6" t="str">
        <f t="shared" si="193"/>
        <v/>
      </c>
      <c r="CD94" s="54" t="str">
        <f>IF(AND(Sufficient_data="Yes",Include_study?="Yes",CA94&lt;&gt;""),CA:CA*(Effect_size-'Moderator Analysis'!J$29-'Moderator Analysis'!J$30*Moderator)^2,"")</f>
        <v/>
      </c>
      <c r="CI94" s="164"/>
      <c r="CJ94" s="166"/>
      <c r="CK94" s="6" t="str">
        <f t="shared" si="128"/>
        <v/>
      </c>
      <c r="CL94" s="37" t="str">
        <f t="shared" si="194"/>
        <v/>
      </c>
      <c r="CM94" s="37" t="str">
        <f>IF(AND(Include_study?="Yes",Sufficient_data="Yes"),1/(Standard_error^2+IF(Additional_model="Fixed effect",0,'Publication Bias Analysis'!L$32)),"")</f>
        <v/>
      </c>
      <c r="CN94" s="37" t="str">
        <f>IF(AND(Include_study?="Yes",Sufficient_data="Yes"),'Publication Bias Analysis'!E:E-'Publication Bias Analysis'!I$29,"")</f>
        <v/>
      </c>
      <c r="CO94" s="37" t="str">
        <f t="shared" si="195"/>
        <v/>
      </c>
      <c r="CP94" s="37" t="str">
        <f t="shared" si="196"/>
        <v/>
      </c>
      <c r="CQ94" s="104" t="str">
        <f t="shared" si="197"/>
        <v/>
      </c>
      <c r="CR94" s="104" t="str">
        <f>IF(AND(Include_study?="Yes",Sufficient_data="Yes"),CQ:CQ+IF(DC:DC&lt;0,-1,1)*COUNTIF(CQ$2:CQ93,CQ:CQ),"")</f>
        <v/>
      </c>
      <c r="CS94" s="104" t="str">
        <f>IF(AND(Include_study?="Yes",Sufficient_data="Yes"),RANK(DG:DG,DG:DG,1)*IF(DF:DF&lt;0,-1,1)+IF(DF:DF&lt;0,-1,1)*COUNTIF(CQ$2:CQ93,CQ:CQ),"")</f>
        <v/>
      </c>
      <c r="CT94" s="104" t="str">
        <f>IF(AND(Include_study?="Yes",Sufficient_data="Yes"),RANK(DJ:DJ,DJ:DJ,1)*IF(DI:DI&lt;0,-1,1)+IF(DI:DI&lt;0,-1,1)*COUNTIF(CQ$2:CQ93,CQ:CQ),"")</f>
        <v/>
      </c>
      <c r="CU94" s="6" t="e">
        <f>IF(AND(Include_study?="Yes",Sufficient_data="Yes"),'Publication Bias Analysis'!E:E,NA())</f>
        <v>#N/A</v>
      </c>
      <c r="CV94" s="54" t="e">
        <f>IF(AND(Include_study?="Yes",Sufficient_data="Yes"),'Publication Bias Analysis'!F:F,NA())</f>
        <v>#N/A</v>
      </c>
      <c r="CW94" s="33"/>
      <c r="CX94" s="33"/>
      <c r="CY94" s="33"/>
      <c r="CZ94" s="33"/>
      <c r="DA94" s="33"/>
      <c r="DB94" s="157"/>
      <c r="DC9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4" s="6" t="str">
        <f t="shared" si="164"/>
        <v/>
      </c>
      <c r="DE94" s="54" t="str">
        <f>IF(AND(Include_study?="Yes",Sufficient_data="Yes"),1/('Publication Bias Analysis'!F:F^2+IF(Additional_model="Fixed effect",0,$DN$6)),"")</f>
        <v/>
      </c>
      <c r="DF94" s="6" t="str">
        <f>IF(AND(Include_study?="Yes",Sufficient_data="Yes"),IF('Publication Bias Analysis'!L$38="Left",'Publication Bias Analysis'!E:E-DN$3,DN$3-'Publication Bias Analysis'!E:E),"")</f>
        <v/>
      </c>
      <c r="DG94" s="6" t="str">
        <f t="shared" si="165"/>
        <v/>
      </c>
      <c r="DH94" s="54" t="str">
        <f>IF(AND(DF94&lt;&gt;"",CR94&lt;=MAX(CR:CR)-DN$7),1/('Publication Bias Analysis'!F:F^2+IF(Additional_model="Fixed effect",0,$DN$13)),"")</f>
        <v/>
      </c>
      <c r="DI94" s="6" t="str">
        <f>IF(AND(Include_study?="Yes",Sufficient_data="Yes"),IF('Publication Bias Analysis'!L$38="Left",'Publication Bias Analysis'!E:E-DN$10,DN$10-'Publication Bias Analysis'!E:E),"")</f>
        <v/>
      </c>
      <c r="DJ94" s="6" t="str">
        <f t="shared" si="166"/>
        <v/>
      </c>
      <c r="DK94" s="54" t="str">
        <f t="shared" si="198"/>
        <v/>
      </c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W94" s="33"/>
      <c r="DX94" s="33"/>
      <c r="DY94" s="33"/>
      <c r="DZ94" s="33"/>
      <c r="EA94" s="33"/>
      <c r="EB94" s="157"/>
      <c r="EC94" s="6" t="str">
        <f>IF(AND(Include_study?="Yes",Sufficient_data="Yes"),Calculations!CO:CO-AVERAGE(Calculations!CO:CO),"")</f>
        <v/>
      </c>
      <c r="ED94" s="54" t="str">
        <f>IF(AND(Include_study?="Yes",Sufficient_data="Yes"),Calculations!CP94-('Publication Bias Analysis'!P$3+Calculations!CO94*'Publication Bias Analysis'!P$4),"")</f>
        <v/>
      </c>
      <c r="EE94" s="33"/>
      <c r="EF94" s="157"/>
      <c r="EG94" s="6" t="str">
        <f t="shared" si="199"/>
        <v/>
      </c>
      <c r="EH94" s="6" t="str">
        <f t="shared" si="138"/>
        <v/>
      </c>
      <c r="EI94" s="10" t="str">
        <f t="shared" si="200"/>
        <v/>
      </c>
      <c r="EJ94" s="10" t="str">
        <f t="shared" si="201"/>
        <v/>
      </c>
      <c r="EK94" s="10" t="str">
        <f>IF(AND(Include_study?="Yes",Sufficient_data="Yes"),COUNTIFS(EI$2:EI93,"&lt;"&amp;EI94,EJ$2:EJ93,"&lt;"&amp;EJ94)+COUNTIFS(EI$2:EI93,"&gt;"&amp;EI94,EJ$2:EJ93,"&gt;"&amp;EJ94)+COUNTIFS(EI95:EI$201,"&lt;"&amp;EI94,EJ95:EJ$201,"&lt;"&amp;EJ94)+COUNTIFS(EI95:EI$201,"&gt;"&amp;EI94,EJ95:EJ$201,"&gt;"&amp;EJ94),"")</f>
        <v/>
      </c>
      <c r="EL94" s="70" t="str">
        <f>IF(AND(Include_study?="Yes",Sufficient_data="Yes"),COUNTIFS(EI$2:EI93,"&lt;"&amp;EI94,EJ$2:EJ93,"&gt;"&amp;EJ94)+COUNTIFS(EI$2:EI93,"&gt;"&amp;EI94,EJ$2:EJ93,"&lt;"&amp;EJ94)+COUNTIFS(EI95:EI$201,"&lt;"&amp;EI94,EJ95:EJ$201,"&gt;"&amp;EJ94)+COUNTIFS(EI95:EI$201,"&gt;"&amp;EI94,EJ95:EJ$201,"&lt;"&amp;EJ94),"")</f>
        <v/>
      </c>
      <c r="EN94" s="157"/>
      <c r="EO94" s="33"/>
      <c r="EP94" s="33"/>
      <c r="EQ94" s="33"/>
      <c r="ER94" s="33"/>
      <c r="ES94" s="157"/>
      <c r="ET94" s="6" t="e">
        <f t="shared" si="141"/>
        <v>#N/A</v>
      </c>
      <c r="EU94" s="54" t="e">
        <f t="shared" si="142"/>
        <v>#N/A</v>
      </c>
      <c r="EV94" s="33"/>
      <c r="EW94" s="33"/>
      <c r="EX94" s="33"/>
      <c r="EY94" s="33"/>
      <c r="EZ94" s="33"/>
      <c r="FA94" s="157"/>
      <c r="FB94" s="10" t="str">
        <f>IF('Publication Bias Analysis'!AS:AS&lt;&gt;"",RANK('Publication Bias Analysis'!AS:AS,'Publication Bias Analysis'!AS:AS,1)+COUNTIF('Publication Bias Analysis'!AS$2:AS93,'Publication Bias Analysis'!AS94),"")</f>
        <v/>
      </c>
      <c r="FC94" s="6" t="str">
        <f t="shared" si="167"/>
        <v/>
      </c>
      <c r="FD94" s="43" t="e">
        <f>IF(AND(Include_study?="Yes",Sufficient_data="Yes"),'Publication Bias Analysis'!AR94,NA())</f>
        <v>#N/A</v>
      </c>
      <c r="FE94" s="43" t="e">
        <f>IF(AND(Include_study?="Yes",Sufficient_data="Yes"),'Publication Bias Analysis'!AS94,NA())</f>
        <v>#N/A</v>
      </c>
      <c r="FF94" s="6" t="str">
        <f>IF(AND(Include_study?="Yes",Sufficient_data="Yes"),Calculations!FD94-AVERAGE('Publication Bias Analysis'!AR:AR),"")</f>
        <v/>
      </c>
      <c r="FG94" s="54" t="str">
        <f>IF(AND(Include_study?="Yes",Sufficient_data="Yes"),FE:FE-('Publication Bias Analysis'!AV$30+'Publication Bias Analysis'!AV$31*FD:FD),"")</f>
        <v/>
      </c>
      <c r="FM94" s="157"/>
      <c r="FN94" s="6" t="str">
        <f t="shared" si="202"/>
        <v/>
      </c>
      <c r="FO94" s="6" t="str">
        <f t="shared" si="168"/>
        <v/>
      </c>
      <c r="FP94" s="54" t="str">
        <f t="shared" si="205"/>
        <v/>
      </c>
      <c r="FQ94" s="33"/>
    </row>
    <row r="95" spans="1:173" x14ac:dyDescent="0.2">
      <c r="A95" s="163"/>
      <c r="B95" s="10" t="str">
        <f>IF(AND(Sufficient_data="Yes",Include_study?="Yes"),IF(AND(Sort_By=$E$1,Order="Ascending"),IF(Input!Study_name="",COUNTIFS(Input!Study_name,"&lt;&gt;"&amp;"",Include_study?,"Yes",Sufficient_data,"Yes")+1,IF(COUNT(E95)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5" s="10" t="str">
        <f>IF(B95&lt;&gt;"",IF(B95=0,COUNTIF(B$2:B94,0)+1,COUNTIF(B$2:B94,B95)+COUNTIF(B:B,"&lt;"&amp;B95)+1),"")</f>
        <v/>
      </c>
      <c r="D95" s="10" t="str">
        <f t="shared" si="81"/>
        <v/>
      </c>
      <c r="E95" s="6" t="str">
        <f>IF(AND(Sufficient_data="Yes",Include_study?="Yes",Input!Study_name&lt;&gt;""),Input!Study_name,"")</f>
        <v/>
      </c>
      <c r="F95" s="6" t="str">
        <f>IF(AND(Sufficient_data="Yes",Include_study?="Yes"),Input!Effect_size,"")</f>
        <v/>
      </c>
      <c r="G95" s="10" t="str">
        <f>IF(AND(Sufficient_data="Yes",Include_study?="Yes",Input!Number_of_observations&lt;&gt;""),Input!Number_of_observations,"")</f>
        <v/>
      </c>
      <c r="H95" s="6" t="str">
        <f>IF(AND(Sufficient_data="Yes",Include_study?="Yes"),Input!Standard_error,"")</f>
        <v/>
      </c>
      <c r="I95" s="6" t="str">
        <f t="shared" si="82"/>
        <v/>
      </c>
      <c r="J95" s="6" t="str">
        <f t="shared" si="83"/>
        <v/>
      </c>
      <c r="K95" s="6" t="str">
        <f t="shared" si="169"/>
        <v/>
      </c>
      <c r="L95" s="6" t="str">
        <f t="shared" si="170"/>
        <v/>
      </c>
      <c r="M95" s="120" t="str">
        <f t="shared" si="171"/>
        <v/>
      </c>
      <c r="N95" s="54" t="str">
        <f t="shared" si="172"/>
        <v/>
      </c>
      <c r="O95" s="33"/>
      <c r="P95" s="75" t="e">
        <f t="shared" si="88"/>
        <v>#N/A</v>
      </c>
      <c r="Q95" s="6" t="e">
        <f>IF(AND(Sufficient_data="Yes",Include_study?="Yes",Input!Number_of_observations&lt;&gt;""),Effect_size-CI_Lower_limit,NA())</f>
        <v>#N/A</v>
      </c>
      <c r="R95" s="54" t="e">
        <f>IF(AND(Sufficient_data="Yes",Include_study?="Yes",Input!Number_of_observations&lt;&gt;""),CI_Upper_limit-Effect_size,NA())</f>
        <v>#N/A</v>
      </c>
      <c r="S95" s="33"/>
      <c r="T95" s="33"/>
      <c r="U95" s="33"/>
      <c r="V95" s="33"/>
      <c r="W95" s="163"/>
      <c r="X95" s="16" t="str">
        <f t="shared" si="144"/>
        <v/>
      </c>
      <c r="Y95" s="6" t="str">
        <f t="shared" si="173"/>
        <v/>
      </c>
      <c r="Z95" s="6" t="str">
        <f t="shared" si="91"/>
        <v/>
      </c>
      <c r="AA95" s="6" t="str">
        <f>IF(AND(Sufficient_data="Yes",Include_study?="Yes",Subgroup&lt;&gt;""),Input!Effect_size,"")</f>
        <v/>
      </c>
      <c r="AB95" s="6" t="str">
        <f t="shared" si="174"/>
        <v/>
      </c>
      <c r="AC95" s="6" t="str">
        <f t="shared" si="175"/>
        <v/>
      </c>
      <c r="AD95" s="6" t="str">
        <f t="shared" si="176"/>
        <v/>
      </c>
      <c r="AE95" s="6" t="str">
        <f t="shared" si="177"/>
        <v/>
      </c>
      <c r="AF95" s="6" t="str">
        <f t="shared" si="178"/>
        <v/>
      </c>
      <c r="AG95" s="125" t="str">
        <f t="shared" si="179"/>
        <v/>
      </c>
      <c r="AH95" s="128" t="str">
        <f t="shared" si="180"/>
        <v/>
      </c>
      <c r="AI95" s="33"/>
      <c r="AJ95" s="75" t="e">
        <f t="shared" si="145"/>
        <v>#N/A</v>
      </c>
      <c r="AK95" s="37" t="e">
        <f t="shared" si="181"/>
        <v>#N/A</v>
      </c>
      <c r="AL95" s="54" t="e">
        <f t="shared" si="182"/>
        <v>#N/A</v>
      </c>
      <c r="AM95" s="33"/>
      <c r="AN95" s="77" t="str">
        <f t="shared" si="146"/>
        <v/>
      </c>
      <c r="AO95" s="6" t="str">
        <f>IF(AND(Sufficient_data="Yes",Include_study?="Yes",Subgroup&lt;&gt;""),IF(COUNTIFS(Input!G$2:G94,"="&amp;"Yes",Input!C$2:C94,"="&amp;"Yes",Input!H$2:H94,"="&amp;Subgroup)&gt;0,"",Subgroup),"")</f>
        <v/>
      </c>
      <c r="AP95" s="16" t="str">
        <f t="shared" si="147"/>
        <v/>
      </c>
      <c r="AQ95" s="10" t="str">
        <f t="shared" si="148"/>
        <v/>
      </c>
      <c r="AR95" s="6" t="str">
        <f t="shared" si="149"/>
        <v/>
      </c>
      <c r="AS95" s="24" t="str">
        <f t="shared" si="150"/>
        <v/>
      </c>
      <c r="AT95" s="12" t="str">
        <f t="shared" si="151"/>
        <v/>
      </c>
      <c r="AU95" s="6" t="str">
        <f t="shared" si="152"/>
        <v/>
      </c>
      <c r="AV95" s="43" t="str">
        <f t="shared" si="183"/>
        <v/>
      </c>
      <c r="AW95" s="6" t="str">
        <f t="shared" si="153"/>
        <v/>
      </c>
      <c r="AX95" s="6" t="str">
        <f t="shared" si="154"/>
        <v/>
      </c>
      <c r="AY95" s="43" t="str">
        <f t="shared" si="184"/>
        <v/>
      </c>
      <c r="AZ95" s="16" t="str">
        <f t="shared" si="155"/>
        <v/>
      </c>
      <c r="BA95" s="131" t="str">
        <f t="shared" si="185"/>
        <v/>
      </c>
      <c r="BB95" s="131" t="str">
        <f t="shared" si="186"/>
        <v/>
      </c>
      <c r="BC95" s="6" t="str">
        <f t="shared" si="156"/>
        <v/>
      </c>
      <c r="BD95" s="6" t="str">
        <f t="shared" si="157"/>
        <v/>
      </c>
      <c r="BE95" s="131" t="str">
        <f t="shared" si="187"/>
        <v/>
      </c>
      <c r="BF95" s="131" t="str">
        <f t="shared" si="188"/>
        <v/>
      </c>
      <c r="BG95" s="6" t="str">
        <f t="shared" si="158"/>
        <v/>
      </c>
      <c r="BH95" s="6" t="str">
        <f t="shared" si="159"/>
        <v/>
      </c>
      <c r="BI95" s="6" t="str">
        <f t="shared" si="160"/>
        <v/>
      </c>
      <c r="BJ95" s="6" t="e">
        <f t="shared" si="161"/>
        <v>#N/A</v>
      </c>
      <c r="BK95" s="12" t="str">
        <f t="shared" si="203"/>
        <v/>
      </c>
      <c r="BL95" s="6" t="str">
        <f t="shared" si="162"/>
        <v/>
      </c>
      <c r="BM95" s="6" t="str">
        <f t="shared" si="189"/>
        <v/>
      </c>
      <c r="BN95" s="37" t="str">
        <f t="shared" si="163"/>
        <v/>
      </c>
      <c r="BO95" s="54" t="str">
        <f t="shared" si="204"/>
        <v/>
      </c>
      <c r="BP95" s="33"/>
      <c r="BQ95" s="33"/>
      <c r="BR95" s="33"/>
      <c r="BS95" s="33"/>
      <c r="BT95" s="164"/>
      <c r="BU95" s="6" t="e">
        <f t="shared" si="190"/>
        <v>#N/A</v>
      </c>
      <c r="BV95" s="6" t="e">
        <f t="shared" si="191"/>
        <v>#N/A</v>
      </c>
      <c r="BW95" s="6" t="str">
        <f t="shared" si="192"/>
        <v/>
      </c>
      <c r="BX95" s="6" t="str">
        <f>IF(AND(Sufficient_data="Yes",Include_study?="Yes",Moderator&lt;&gt;""),'Moderator Analysis'!F:F-CG$3,"")</f>
        <v/>
      </c>
      <c r="BY95" s="54" t="str">
        <f>IF(AND(Sufficient_data="Yes",Include_study?="Yes",Moderator&lt;&gt;""),Weightf*(Effect_size-CG$5-CG$4*'Moderator Analysis'!F:F)^2,"")</f>
        <v/>
      </c>
      <c r="BZ95" s="33"/>
      <c r="CA95" s="75" t="str">
        <f>IF(AND(Sufficient_data="Yes",Include_study?="Yes",Moderator&lt;&gt;""),1/('Publication Bias Analysis'!F95^2+CG$7),"")</f>
        <v/>
      </c>
      <c r="CB95" s="6" t="str">
        <f>IF(AND(Sufficient_data="Yes",Include_study?="Yes",CA95&lt;&gt;""),Effect_size-'Moderator Analysis'!J$37,"")</f>
        <v/>
      </c>
      <c r="CC95" s="6" t="str">
        <f t="shared" si="193"/>
        <v/>
      </c>
      <c r="CD95" s="54" t="str">
        <f>IF(AND(Sufficient_data="Yes",Include_study?="Yes",CA95&lt;&gt;""),CA:CA*(Effect_size-'Moderator Analysis'!J$29-'Moderator Analysis'!J$30*Moderator)^2,"")</f>
        <v/>
      </c>
      <c r="CI95" s="164"/>
      <c r="CJ95" s="166"/>
      <c r="CK95" s="6" t="str">
        <f t="shared" si="128"/>
        <v/>
      </c>
      <c r="CL95" s="37" t="str">
        <f t="shared" si="194"/>
        <v/>
      </c>
      <c r="CM95" s="37" t="str">
        <f>IF(AND(Include_study?="Yes",Sufficient_data="Yes"),1/(Standard_error^2+IF(Additional_model="Fixed effect",0,'Publication Bias Analysis'!L$32)),"")</f>
        <v/>
      </c>
      <c r="CN95" s="37" t="str">
        <f>IF(AND(Include_study?="Yes",Sufficient_data="Yes"),'Publication Bias Analysis'!E:E-'Publication Bias Analysis'!I$29,"")</f>
        <v/>
      </c>
      <c r="CO95" s="37" t="str">
        <f t="shared" si="195"/>
        <v/>
      </c>
      <c r="CP95" s="37" t="str">
        <f t="shared" si="196"/>
        <v/>
      </c>
      <c r="CQ95" s="104" t="str">
        <f t="shared" si="197"/>
        <v/>
      </c>
      <c r="CR95" s="104" t="str">
        <f>IF(AND(Include_study?="Yes",Sufficient_data="Yes"),CQ:CQ+IF(DC:DC&lt;0,-1,1)*COUNTIF(CQ$2:CQ94,CQ:CQ),"")</f>
        <v/>
      </c>
      <c r="CS95" s="104" t="str">
        <f>IF(AND(Include_study?="Yes",Sufficient_data="Yes"),RANK(DG:DG,DG:DG,1)*IF(DF:DF&lt;0,-1,1)+IF(DF:DF&lt;0,-1,1)*COUNTIF(CQ$2:CQ94,CQ:CQ),"")</f>
        <v/>
      </c>
      <c r="CT95" s="104" t="str">
        <f>IF(AND(Include_study?="Yes",Sufficient_data="Yes"),RANK(DJ:DJ,DJ:DJ,1)*IF(DI:DI&lt;0,-1,1)+IF(DI:DI&lt;0,-1,1)*COUNTIF(CQ$2:CQ94,CQ:CQ),"")</f>
        <v/>
      </c>
      <c r="CU95" s="6" t="e">
        <f>IF(AND(Include_study?="Yes",Sufficient_data="Yes"),'Publication Bias Analysis'!E:E,NA())</f>
        <v>#N/A</v>
      </c>
      <c r="CV95" s="54" t="e">
        <f>IF(AND(Include_study?="Yes",Sufficient_data="Yes"),'Publication Bias Analysis'!F:F,NA())</f>
        <v>#N/A</v>
      </c>
      <c r="CW95" s="33"/>
      <c r="CX95" s="33"/>
      <c r="CY95" s="33"/>
      <c r="CZ95" s="33"/>
      <c r="DA95" s="33"/>
      <c r="DB95" s="157"/>
      <c r="DC9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5" s="6" t="str">
        <f t="shared" si="164"/>
        <v/>
      </c>
      <c r="DE95" s="54" t="str">
        <f>IF(AND(Include_study?="Yes",Sufficient_data="Yes"),1/('Publication Bias Analysis'!F:F^2+IF(Additional_model="Fixed effect",0,$DN$6)),"")</f>
        <v/>
      </c>
      <c r="DF95" s="6" t="str">
        <f>IF(AND(Include_study?="Yes",Sufficient_data="Yes"),IF('Publication Bias Analysis'!L$38="Left",'Publication Bias Analysis'!E:E-DN$3,DN$3-'Publication Bias Analysis'!E:E),"")</f>
        <v/>
      </c>
      <c r="DG95" s="6" t="str">
        <f t="shared" si="165"/>
        <v/>
      </c>
      <c r="DH95" s="54" t="str">
        <f>IF(AND(DF95&lt;&gt;"",CR95&lt;=MAX(CR:CR)-DN$7),1/('Publication Bias Analysis'!F:F^2+IF(Additional_model="Fixed effect",0,$DN$13)),"")</f>
        <v/>
      </c>
      <c r="DI95" s="6" t="str">
        <f>IF(AND(Include_study?="Yes",Sufficient_data="Yes"),IF('Publication Bias Analysis'!L$38="Left",'Publication Bias Analysis'!E:E-DN$10,DN$10-'Publication Bias Analysis'!E:E),"")</f>
        <v/>
      </c>
      <c r="DJ95" s="6" t="str">
        <f t="shared" si="166"/>
        <v/>
      </c>
      <c r="DK95" s="54" t="str">
        <f t="shared" si="198"/>
        <v/>
      </c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W95" s="33"/>
      <c r="DX95" s="33"/>
      <c r="DY95" s="33"/>
      <c r="DZ95" s="33"/>
      <c r="EA95" s="33"/>
      <c r="EB95" s="157"/>
      <c r="EC95" s="6" t="str">
        <f>IF(AND(Include_study?="Yes",Sufficient_data="Yes"),Calculations!CO:CO-AVERAGE(Calculations!CO:CO),"")</f>
        <v/>
      </c>
      <c r="ED95" s="54" t="str">
        <f>IF(AND(Include_study?="Yes",Sufficient_data="Yes"),Calculations!CP95-('Publication Bias Analysis'!P$3+Calculations!CO95*'Publication Bias Analysis'!P$4),"")</f>
        <v/>
      </c>
      <c r="EE95" s="33"/>
      <c r="EF95" s="157"/>
      <c r="EG95" s="6" t="str">
        <f t="shared" si="199"/>
        <v/>
      </c>
      <c r="EH95" s="6" t="str">
        <f t="shared" si="138"/>
        <v/>
      </c>
      <c r="EI95" s="10" t="str">
        <f t="shared" si="200"/>
        <v/>
      </c>
      <c r="EJ95" s="10" t="str">
        <f t="shared" si="201"/>
        <v/>
      </c>
      <c r="EK95" s="10" t="str">
        <f>IF(AND(Include_study?="Yes",Sufficient_data="Yes"),COUNTIFS(EI$2:EI94,"&lt;"&amp;EI95,EJ$2:EJ94,"&lt;"&amp;EJ95)+COUNTIFS(EI$2:EI94,"&gt;"&amp;EI95,EJ$2:EJ94,"&gt;"&amp;EJ95)+COUNTIFS(EI96:EI$201,"&lt;"&amp;EI95,EJ96:EJ$201,"&lt;"&amp;EJ95)+COUNTIFS(EI96:EI$201,"&gt;"&amp;EI95,EJ96:EJ$201,"&gt;"&amp;EJ95),"")</f>
        <v/>
      </c>
      <c r="EL95" s="70" t="str">
        <f>IF(AND(Include_study?="Yes",Sufficient_data="Yes"),COUNTIFS(EI$2:EI94,"&lt;"&amp;EI95,EJ$2:EJ94,"&gt;"&amp;EJ95)+COUNTIFS(EI$2:EI94,"&gt;"&amp;EI95,EJ$2:EJ94,"&lt;"&amp;EJ95)+COUNTIFS(EI96:EI$201,"&lt;"&amp;EI95,EJ96:EJ$201,"&gt;"&amp;EJ95)+COUNTIFS(EI96:EI$201,"&gt;"&amp;EI95,EJ96:EJ$201,"&lt;"&amp;EJ95),"")</f>
        <v/>
      </c>
      <c r="EN95" s="157"/>
      <c r="EO95" s="33"/>
      <c r="EP95" s="33"/>
      <c r="EQ95" s="33"/>
      <c r="ER95" s="33"/>
      <c r="ES95" s="157"/>
      <c r="ET95" s="6" t="e">
        <f t="shared" si="141"/>
        <v>#N/A</v>
      </c>
      <c r="EU95" s="54" t="e">
        <f t="shared" si="142"/>
        <v>#N/A</v>
      </c>
      <c r="EV95" s="33"/>
      <c r="EW95" s="33"/>
      <c r="EX95" s="33"/>
      <c r="EY95" s="33"/>
      <c r="EZ95" s="33"/>
      <c r="FA95" s="157"/>
      <c r="FB95" s="10" t="str">
        <f>IF('Publication Bias Analysis'!AS:AS&lt;&gt;"",RANK('Publication Bias Analysis'!AS:AS,'Publication Bias Analysis'!AS:AS,1)+COUNTIF('Publication Bias Analysis'!AS$2:AS94,'Publication Bias Analysis'!AS95),"")</f>
        <v/>
      </c>
      <c r="FC95" s="6" t="str">
        <f t="shared" si="167"/>
        <v/>
      </c>
      <c r="FD95" s="43" t="e">
        <f>IF(AND(Include_study?="Yes",Sufficient_data="Yes"),'Publication Bias Analysis'!AR95,NA())</f>
        <v>#N/A</v>
      </c>
      <c r="FE95" s="43" t="e">
        <f>IF(AND(Include_study?="Yes",Sufficient_data="Yes"),'Publication Bias Analysis'!AS95,NA())</f>
        <v>#N/A</v>
      </c>
      <c r="FF95" s="6" t="str">
        <f>IF(AND(Include_study?="Yes",Sufficient_data="Yes"),Calculations!FD95-AVERAGE('Publication Bias Analysis'!AR:AR),"")</f>
        <v/>
      </c>
      <c r="FG95" s="54" t="str">
        <f>IF(AND(Include_study?="Yes",Sufficient_data="Yes"),FE:FE-('Publication Bias Analysis'!AV$30+'Publication Bias Analysis'!AV$31*FD:FD),"")</f>
        <v/>
      </c>
      <c r="FM95" s="157"/>
      <c r="FN95" s="6" t="str">
        <f t="shared" si="202"/>
        <v/>
      </c>
      <c r="FO95" s="6" t="str">
        <f t="shared" si="168"/>
        <v/>
      </c>
      <c r="FP95" s="54" t="str">
        <f t="shared" si="205"/>
        <v/>
      </c>
      <c r="FQ95" s="33"/>
    </row>
    <row r="96" spans="1:173" x14ac:dyDescent="0.2">
      <c r="A96" s="163"/>
      <c r="B96" s="10" t="str">
        <f>IF(AND(Sufficient_data="Yes",Include_study?="Yes"),IF(AND(Sort_By=$E$1,Order="Ascending"),IF(Input!Study_name="",COUNTIFS(Input!Study_name,"&lt;&gt;"&amp;"",Include_study?,"Yes",Sufficient_data,"Yes")+1,IF(COUNT(E96)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6" s="10" t="str">
        <f>IF(B96&lt;&gt;"",IF(B96=0,COUNTIF(B$2:B95,0)+1,COUNTIF(B$2:B95,B96)+COUNTIF(B:B,"&lt;"&amp;B96)+1),"")</f>
        <v/>
      </c>
      <c r="D96" s="10" t="str">
        <f t="shared" si="81"/>
        <v/>
      </c>
      <c r="E96" s="6" t="str">
        <f>IF(AND(Sufficient_data="Yes",Include_study?="Yes",Input!Study_name&lt;&gt;""),Input!Study_name,"")</f>
        <v/>
      </c>
      <c r="F96" s="6" t="str">
        <f>IF(AND(Sufficient_data="Yes",Include_study?="Yes"),Input!Effect_size,"")</f>
        <v/>
      </c>
      <c r="G96" s="10" t="str">
        <f>IF(AND(Sufficient_data="Yes",Include_study?="Yes",Input!Number_of_observations&lt;&gt;""),Input!Number_of_observations,"")</f>
        <v/>
      </c>
      <c r="H96" s="6" t="str">
        <f>IF(AND(Sufficient_data="Yes",Include_study?="Yes"),Input!Standard_error,"")</f>
        <v/>
      </c>
      <c r="I96" s="6" t="str">
        <f t="shared" si="82"/>
        <v/>
      </c>
      <c r="J96" s="6" t="str">
        <f t="shared" si="83"/>
        <v/>
      </c>
      <c r="K96" s="6" t="str">
        <f t="shared" si="169"/>
        <v/>
      </c>
      <c r="L96" s="6" t="str">
        <f t="shared" si="170"/>
        <v/>
      </c>
      <c r="M96" s="120" t="str">
        <f t="shared" si="171"/>
        <v/>
      </c>
      <c r="N96" s="54" t="str">
        <f t="shared" si="172"/>
        <v/>
      </c>
      <c r="O96" s="33"/>
      <c r="P96" s="75" t="e">
        <f t="shared" si="88"/>
        <v>#N/A</v>
      </c>
      <c r="Q96" s="6" t="e">
        <f>IF(AND(Sufficient_data="Yes",Include_study?="Yes",Input!Number_of_observations&lt;&gt;""),Effect_size-CI_Lower_limit,NA())</f>
        <v>#N/A</v>
      </c>
      <c r="R96" s="54" t="e">
        <f>IF(AND(Sufficient_data="Yes",Include_study?="Yes",Input!Number_of_observations&lt;&gt;""),CI_Upper_limit-Effect_size,NA())</f>
        <v>#N/A</v>
      </c>
      <c r="S96" s="33"/>
      <c r="T96" s="33"/>
      <c r="U96" s="33"/>
      <c r="V96" s="33"/>
      <c r="W96" s="163"/>
      <c r="X96" s="16" t="str">
        <f t="shared" si="144"/>
        <v/>
      </c>
      <c r="Y96" s="6" t="str">
        <f t="shared" si="173"/>
        <v/>
      </c>
      <c r="Z96" s="6" t="str">
        <f t="shared" si="91"/>
        <v/>
      </c>
      <c r="AA96" s="6" t="str">
        <f>IF(AND(Sufficient_data="Yes",Include_study?="Yes",Subgroup&lt;&gt;""),Input!Effect_size,"")</f>
        <v/>
      </c>
      <c r="AB96" s="6" t="str">
        <f t="shared" si="174"/>
        <v/>
      </c>
      <c r="AC96" s="6" t="str">
        <f t="shared" si="175"/>
        <v/>
      </c>
      <c r="AD96" s="6" t="str">
        <f t="shared" si="176"/>
        <v/>
      </c>
      <c r="AE96" s="6" t="str">
        <f t="shared" si="177"/>
        <v/>
      </c>
      <c r="AF96" s="6" t="str">
        <f t="shared" si="178"/>
        <v/>
      </c>
      <c r="AG96" s="125" t="str">
        <f t="shared" si="179"/>
        <v/>
      </c>
      <c r="AH96" s="128" t="str">
        <f t="shared" si="180"/>
        <v/>
      </c>
      <c r="AI96" s="33"/>
      <c r="AJ96" s="75" t="e">
        <f t="shared" si="145"/>
        <v>#N/A</v>
      </c>
      <c r="AK96" s="37" t="e">
        <f t="shared" si="181"/>
        <v>#N/A</v>
      </c>
      <c r="AL96" s="54" t="e">
        <f t="shared" si="182"/>
        <v>#N/A</v>
      </c>
      <c r="AM96" s="33"/>
      <c r="AN96" s="77" t="str">
        <f t="shared" si="146"/>
        <v/>
      </c>
      <c r="AO96" s="6" t="str">
        <f>IF(AND(Sufficient_data="Yes",Include_study?="Yes",Subgroup&lt;&gt;""),IF(COUNTIFS(Input!G$2:G95,"="&amp;"Yes",Input!C$2:C95,"="&amp;"Yes",Input!H$2:H95,"="&amp;Subgroup)&gt;0,"",Subgroup),"")</f>
        <v/>
      </c>
      <c r="AP96" s="16" t="str">
        <f t="shared" si="147"/>
        <v/>
      </c>
      <c r="AQ96" s="10" t="str">
        <f t="shared" si="148"/>
        <v/>
      </c>
      <c r="AR96" s="6" t="str">
        <f t="shared" si="149"/>
        <v/>
      </c>
      <c r="AS96" s="24" t="str">
        <f t="shared" si="150"/>
        <v/>
      </c>
      <c r="AT96" s="12" t="str">
        <f t="shared" si="151"/>
        <v/>
      </c>
      <c r="AU96" s="6" t="str">
        <f t="shared" si="152"/>
        <v/>
      </c>
      <c r="AV96" s="43" t="str">
        <f t="shared" si="183"/>
        <v/>
      </c>
      <c r="AW96" s="6" t="str">
        <f t="shared" si="153"/>
        <v/>
      </c>
      <c r="AX96" s="6" t="str">
        <f t="shared" si="154"/>
        <v/>
      </c>
      <c r="AY96" s="43" t="str">
        <f t="shared" si="184"/>
        <v/>
      </c>
      <c r="AZ96" s="16" t="str">
        <f t="shared" si="155"/>
        <v/>
      </c>
      <c r="BA96" s="131" t="str">
        <f t="shared" si="185"/>
        <v/>
      </c>
      <c r="BB96" s="131" t="str">
        <f t="shared" si="186"/>
        <v/>
      </c>
      <c r="BC96" s="6" t="str">
        <f t="shared" si="156"/>
        <v/>
      </c>
      <c r="BD96" s="6" t="str">
        <f t="shared" si="157"/>
        <v/>
      </c>
      <c r="BE96" s="131" t="str">
        <f t="shared" si="187"/>
        <v/>
      </c>
      <c r="BF96" s="131" t="str">
        <f t="shared" si="188"/>
        <v/>
      </c>
      <c r="BG96" s="6" t="str">
        <f t="shared" si="158"/>
        <v/>
      </c>
      <c r="BH96" s="6" t="str">
        <f t="shared" si="159"/>
        <v/>
      </c>
      <c r="BI96" s="6" t="str">
        <f t="shared" si="160"/>
        <v/>
      </c>
      <c r="BJ96" s="6" t="e">
        <f t="shared" si="161"/>
        <v>#N/A</v>
      </c>
      <c r="BK96" s="12" t="str">
        <f t="shared" si="203"/>
        <v/>
      </c>
      <c r="BL96" s="6" t="str">
        <f t="shared" si="162"/>
        <v/>
      </c>
      <c r="BM96" s="6" t="str">
        <f t="shared" si="189"/>
        <v/>
      </c>
      <c r="BN96" s="37" t="str">
        <f t="shared" si="163"/>
        <v/>
      </c>
      <c r="BO96" s="54" t="str">
        <f t="shared" si="204"/>
        <v/>
      </c>
      <c r="BP96" s="33"/>
      <c r="BQ96" s="33"/>
      <c r="BR96" s="33"/>
      <c r="BS96" s="33"/>
      <c r="BT96" s="164"/>
      <c r="BU96" s="6" t="e">
        <f t="shared" si="190"/>
        <v>#N/A</v>
      </c>
      <c r="BV96" s="6" t="e">
        <f t="shared" si="191"/>
        <v>#N/A</v>
      </c>
      <c r="BW96" s="6" t="str">
        <f t="shared" si="192"/>
        <v/>
      </c>
      <c r="BX96" s="6" t="str">
        <f>IF(AND(Sufficient_data="Yes",Include_study?="Yes",Moderator&lt;&gt;""),'Moderator Analysis'!F:F-CG$3,"")</f>
        <v/>
      </c>
      <c r="BY96" s="54" t="str">
        <f>IF(AND(Sufficient_data="Yes",Include_study?="Yes",Moderator&lt;&gt;""),Weightf*(Effect_size-CG$5-CG$4*'Moderator Analysis'!F:F)^2,"")</f>
        <v/>
      </c>
      <c r="BZ96" s="33"/>
      <c r="CA96" s="75" t="str">
        <f>IF(AND(Sufficient_data="Yes",Include_study?="Yes",Moderator&lt;&gt;""),1/('Publication Bias Analysis'!F96^2+CG$7),"")</f>
        <v/>
      </c>
      <c r="CB96" s="6" t="str">
        <f>IF(AND(Sufficient_data="Yes",Include_study?="Yes",CA96&lt;&gt;""),Effect_size-'Moderator Analysis'!J$37,"")</f>
        <v/>
      </c>
      <c r="CC96" s="6" t="str">
        <f t="shared" si="193"/>
        <v/>
      </c>
      <c r="CD96" s="54" t="str">
        <f>IF(AND(Sufficient_data="Yes",Include_study?="Yes",CA96&lt;&gt;""),CA:CA*(Effect_size-'Moderator Analysis'!J$29-'Moderator Analysis'!J$30*Moderator)^2,"")</f>
        <v/>
      </c>
      <c r="CI96" s="164"/>
      <c r="CJ96" s="166"/>
      <c r="CK96" s="6" t="str">
        <f t="shared" si="128"/>
        <v/>
      </c>
      <c r="CL96" s="37" t="str">
        <f t="shared" si="194"/>
        <v/>
      </c>
      <c r="CM96" s="37" t="str">
        <f>IF(AND(Include_study?="Yes",Sufficient_data="Yes"),1/(Standard_error^2+IF(Additional_model="Fixed effect",0,'Publication Bias Analysis'!L$32)),"")</f>
        <v/>
      </c>
      <c r="CN96" s="37" t="str">
        <f>IF(AND(Include_study?="Yes",Sufficient_data="Yes"),'Publication Bias Analysis'!E:E-'Publication Bias Analysis'!I$29,"")</f>
        <v/>
      </c>
      <c r="CO96" s="37" t="str">
        <f t="shared" si="195"/>
        <v/>
      </c>
      <c r="CP96" s="37" t="str">
        <f t="shared" si="196"/>
        <v/>
      </c>
      <c r="CQ96" s="104" t="str">
        <f t="shared" si="197"/>
        <v/>
      </c>
      <c r="CR96" s="104" t="str">
        <f>IF(AND(Include_study?="Yes",Sufficient_data="Yes"),CQ:CQ+IF(DC:DC&lt;0,-1,1)*COUNTIF(CQ$2:CQ95,CQ:CQ),"")</f>
        <v/>
      </c>
      <c r="CS96" s="104" t="str">
        <f>IF(AND(Include_study?="Yes",Sufficient_data="Yes"),RANK(DG:DG,DG:DG,1)*IF(DF:DF&lt;0,-1,1)+IF(DF:DF&lt;0,-1,1)*COUNTIF(CQ$2:CQ95,CQ:CQ),"")</f>
        <v/>
      </c>
      <c r="CT96" s="104" t="str">
        <f>IF(AND(Include_study?="Yes",Sufficient_data="Yes"),RANK(DJ:DJ,DJ:DJ,1)*IF(DI:DI&lt;0,-1,1)+IF(DI:DI&lt;0,-1,1)*COUNTIF(CQ$2:CQ95,CQ:CQ),"")</f>
        <v/>
      </c>
      <c r="CU96" s="6" t="e">
        <f>IF(AND(Include_study?="Yes",Sufficient_data="Yes"),'Publication Bias Analysis'!E:E,NA())</f>
        <v>#N/A</v>
      </c>
      <c r="CV96" s="54" t="e">
        <f>IF(AND(Include_study?="Yes",Sufficient_data="Yes"),'Publication Bias Analysis'!F:F,NA())</f>
        <v>#N/A</v>
      </c>
      <c r="CW96" s="33"/>
      <c r="CX96" s="33"/>
      <c r="CY96" s="33"/>
      <c r="CZ96" s="33"/>
      <c r="DA96" s="33"/>
      <c r="DB96" s="157"/>
      <c r="DC9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6" s="6" t="str">
        <f t="shared" si="164"/>
        <v/>
      </c>
      <c r="DE96" s="54" t="str">
        <f>IF(AND(Include_study?="Yes",Sufficient_data="Yes"),1/('Publication Bias Analysis'!F:F^2+IF(Additional_model="Fixed effect",0,$DN$6)),"")</f>
        <v/>
      </c>
      <c r="DF96" s="6" t="str">
        <f>IF(AND(Include_study?="Yes",Sufficient_data="Yes"),IF('Publication Bias Analysis'!L$38="Left",'Publication Bias Analysis'!E:E-DN$3,DN$3-'Publication Bias Analysis'!E:E),"")</f>
        <v/>
      </c>
      <c r="DG96" s="6" t="str">
        <f t="shared" si="165"/>
        <v/>
      </c>
      <c r="DH96" s="54" t="str">
        <f>IF(AND(DF96&lt;&gt;"",CR96&lt;=MAX(CR:CR)-DN$7),1/('Publication Bias Analysis'!F:F^2+IF(Additional_model="Fixed effect",0,$DN$13)),"")</f>
        <v/>
      </c>
      <c r="DI96" s="6" t="str">
        <f>IF(AND(Include_study?="Yes",Sufficient_data="Yes"),IF('Publication Bias Analysis'!L$38="Left",'Publication Bias Analysis'!E:E-DN$10,DN$10-'Publication Bias Analysis'!E:E),"")</f>
        <v/>
      </c>
      <c r="DJ96" s="6" t="str">
        <f t="shared" si="166"/>
        <v/>
      </c>
      <c r="DK96" s="54" t="str">
        <f t="shared" si="198"/>
        <v/>
      </c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W96" s="33"/>
      <c r="DX96" s="33"/>
      <c r="DY96" s="33"/>
      <c r="DZ96" s="33"/>
      <c r="EA96" s="33"/>
      <c r="EB96" s="157"/>
      <c r="EC96" s="6" t="str">
        <f>IF(AND(Include_study?="Yes",Sufficient_data="Yes"),Calculations!CO:CO-AVERAGE(Calculations!CO:CO),"")</f>
        <v/>
      </c>
      <c r="ED96" s="54" t="str">
        <f>IF(AND(Include_study?="Yes",Sufficient_data="Yes"),Calculations!CP96-('Publication Bias Analysis'!P$3+Calculations!CO96*'Publication Bias Analysis'!P$4),"")</f>
        <v/>
      </c>
      <c r="EE96" s="33"/>
      <c r="EF96" s="157"/>
      <c r="EG96" s="6" t="str">
        <f t="shared" si="199"/>
        <v/>
      </c>
      <c r="EH96" s="6" t="str">
        <f t="shared" si="138"/>
        <v/>
      </c>
      <c r="EI96" s="10" t="str">
        <f t="shared" si="200"/>
        <v/>
      </c>
      <c r="EJ96" s="10" t="str">
        <f t="shared" si="201"/>
        <v/>
      </c>
      <c r="EK96" s="10" t="str">
        <f>IF(AND(Include_study?="Yes",Sufficient_data="Yes"),COUNTIFS(EI$2:EI95,"&lt;"&amp;EI96,EJ$2:EJ95,"&lt;"&amp;EJ96)+COUNTIFS(EI$2:EI95,"&gt;"&amp;EI96,EJ$2:EJ95,"&gt;"&amp;EJ96)+COUNTIFS(EI97:EI$201,"&lt;"&amp;EI96,EJ97:EJ$201,"&lt;"&amp;EJ96)+COUNTIFS(EI97:EI$201,"&gt;"&amp;EI96,EJ97:EJ$201,"&gt;"&amp;EJ96),"")</f>
        <v/>
      </c>
      <c r="EL96" s="70" t="str">
        <f>IF(AND(Include_study?="Yes",Sufficient_data="Yes"),COUNTIFS(EI$2:EI95,"&lt;"&amp;EI96,EJ$2:EJ95,"&gt;"&amp;EJ96)+COUNTIFS(EI$2:EI95,"&gt;"&amp;EI96,EJ$2:EJ95,"&lt;"&amp;EJ96)+COUNTIFS(EI97:EI$201,"&lt;"&amp;EI96,EJ97:EJ$201,"&gt;"&amp;EJ96)+COUNTIFS(EI97:EI$201,"&gt;"&amp;EI96,EJ97:EJ$201,"&lt;"&amp;EJ96),"")</f>
        <v/>
      </c>
      <c r="EN96" s="157"/>
      <c r="EO96" s="33"/>
      <c r="EP96" s="33"/>
      <c r="EQ96" s="33"/>
      <c r="ER96" s="33"/>
      <c r="ES96" s="157"/>
      <c r="ET96" s="6" t="e">
        <f t="shared" si="141"/>
        <v>#N/A</v>
      </c>
      <c r="EU96" s="54" t="e">
        <f t="shared" si="142"/>
        <v>#N/A</v>
      </c>
      <c r="EV96" s="33"/>
      <c r="EW96" s="33"/>
      <c r="EX96" s="33"/>
      <c r="EY96" s="33"/>
      <c r="EZ96" s="33"/>
      <c r="FA96" s="157"/>
      <c r="FB96" s="10" t="str">
        <f>IF('Publication Bias Analysis'!AS:AS&lt;&gt;"",RANK('Publication Bias Analysis'!AS:AS,'Publication Bias Analysis'!AS:AS,1)+COUNTIF('Publication Bias Analysis'!AS$2:AS95,'Publication Bias Analysis'!AS96),"")</f>
        <v/>
      </c>
      <c r="FC96" s="6" t="str">
        <f t="shared" si="167"/>
        <v/>
      </c>
      <c r="FD96" s="43" t="e">
        <f>IF(AND(Include_study?="Yes",Sufficient_data="Yes"),'Publication Bias Analysis'!AR96,NA())</f>
        <v>#N/A</v>
      </c>
      <c r="FE96" s="43" t="e">
        <f>IF(AND(Include_study?="Yes",Sufficient_data="Yes"),'Publication Bias Analysis'!AS96,NA())</f>
        <v>#N/A</v>
      </c>
      <c r="FF96" s="6" t="str">
        <f>IF(AND(Include_study?="Yes",Sufficient_data="Yes"),Calculations!FD96-AVERAGE('Publication Bias Analysis'!AR:AR),"")</f>
        <v/>
      </c>
      <c r="FG96" s="54" t="str">
        <f>IF(AND(Include_study?="Yes",Sufficient_data="Yes"),FE:FE-('Publication Bias Analysis'!AV$30+'Publication Bias Analysis'!AV$31*FD:FD),"")</f>
        <v/>
      </c>
      <c r="FM96" s="157"/>
      <c r="FN96" s="6" t="str">
        <f t="shared" si="202"/>
        <v/>
      </c>
      <c r="FO96" s="6" t="str">
        <f t="shared" si="168"/>
        <v/>
      </c>
      <c r="FP96" s="54" t="str">
        <f t="shared" si="205"/>
        <v/>
      </c>
      <c r="FQ96" s="33"/>
    </row>
    <row r="97" spans="1:173" x14ac:dyDescent="0.2">
      <c r="A97" s="163"/>
      <c r="B97" s="10" t="str">
        <f>IF(AND(Sufficient_data="Yes",Include_study?="Yes"),IF(AND(Sort_By=$E$1,Order="Ascending"),IF(Input!Study_name="",COUNTIFS(Input!Study_name,"&lt;&gt;"&amp;"",Include_study?,"Yes",Sufficient_data,"Yes")+1,IF(COUNT(E97)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7" s="10" t="str">
        <f>IF(B97&lt;&gt;"",IF(B97=0,COUNTIF(B$2:B96,0)+1,COUNTIF(B$2:B96,B97)+COUNTIF(B:B,"&lt;"&amp;B97)+1),"")</f>
        <v/>
      </c>
      <c r="D97" s="10" t="str">
        <f t="shared" si="81"/>
        <v/>
      </c>
      <c r="E97" s="6" t="str">
        <f>IF(AND(Sufficient_data="Yes",Include_study?="Yes",Input!Study_name&lt;&gt;""),Input!Study_name,"")</f>
        <v/>
      </c>
      <c r="F97" s="6" t="str">
        <f>IF(AND(Sufficient_data="Yes",Include_study?="Yes"),Input!Effect_size,"")</f>
        <v/>
      </c>
      <c r="G97" s="10" t="str">
        <f>IF(AND(Sufficient_data="Yes",Include_study?="Yes",Input!Number_of_observations&lt;&gt;""),Input!Number_of_observations,"")</f>
        <v/>
      </c>
      <c r="H97" s="6" t="str">
        <f>IF(AND(Sufficient_data="Yes",Include_study?="Yes"),Input!Standard_error,"")</f>
        <v/>
      </c>
      <c r="I97" s="6" t="str">
        <f t="shared" si="82"/>
        <v/>
      </c>
      <c r="J97" s="6" t="str">
        <f t="shared" si="83"/>
        <v/>
      </c>
      <c r="K97" s="6" t="str">
        <f t="shared" si="169"/>
        <v/>
      </c>
      <c r="L97" s="6" t="str">
        <f t="shared" si="170"/>
        <v/>
      </c>
      <c r="M97" s="120" t="str">
        <f t="shared" si="171"/>
        <v/>
      </c>
      <c r="N97" s="54" t="str">
        <f t="shared" si="172"/>
        <v/>
      </c>
      <c r="O97" s="33"/>
      <c r="P97" s="75" t="e">
        <f t="shared" si="88"/>
        <v>#N/A</v>
      </c>
      <c r="Q97" s="6" t="e">
        <f>IF(AND(Sufficient_data="Yes",Include_study?="Yes",Input!Number_of_observations&lt;&gt;""),Effect_size-CI_Lower_limit,NA())</f>
        <v>#N/A</v>
      </c>
      <c r="R97" s="54" t="e">
        <f>IF(AND(Sufficient_data="Yes",Include_study?="Yes",Input!Number_of_observations&lt;&gt;""),CI_Upper_limit-Effect_size,NA())</f>
        <v>#N/A</v>
      </c>
      <c r="S97" s="33"/>
      <c r="T97" s="33"/>
      <c r="U97" s="33"/>
      <c r="V97" s="33"/>
      <c r="W97" s="163"/>
      <c r="X97" s="16" t="str">
        <f t="shared" si="144"/>
        <v/>
      </c>
      <c r="Y97" s="6" t="str">
        <f t="shared" si="173"/>
        <v/>
      </c>
      <c r="Z97" s="6" t="str">
        <f t="shared" si="91"/>
        <v/>
      </c>
      <c r="AA97" s="6" t="str">
        <f>IF(AND(Sufficient_data="Yes",Include_study?="Yes",Subgroup&lt;&gt;""),Input!Effect_size,"")</f>
        <v/>
      </c>
      <c r="AB97" s="6" t="str">
        <f t="shared" si="174"/>
        <v/>
      </c>
      <c r="AC97" s="6" t="str">
        <f t="shared" si="175"/>
        <v/>
      </c>
      <c r="AD97" s="6" t="str">
        <f t="shared" si="176"/>
        <v/>
      </c>
      <c r="AE97" s="6" t="str">
        <f t="shared" si="177"/>
        <v/>
      </c>
      <c r="AF97" s="6" t="str">
        <f t="shared" si="178"/>
        <v/>
      </c>
      <c r="AG97" s="125" t="str">
        <f t="shared" si="179"/>
        <v/>
      </c>
      <c r="AH97" s="128" t="str">
        <f t="shared" si="180"/>
        <v/>
      </c>
      <c r="AI97" s="33"/>
      <c r="AJ97" s="75" t="e">
        <f t="shared" si="145"/>
        <v>#N/A</v>
      </c>
      <c r="AK97" s="37" t="e">
        <f t="shared" si="181"/>
        <v>#N/A</v>
      </c>
      <c r="AL97" s="54" t="e">
        <f t="shared" si="182"/>
        <v>#N/A</v>
      </c>
      <c r="AM97" s="33"/>
      <c r="AN97" s="77" t="str">
        <f t="shared" si="146"/>
        <v/>
      </c>
      <c r="AO97" s="6" t="str">
        <f>IF(AND(Sufficient_data="Yes",Include_study?="Yes",Subgroup&lt;&gt;""),IF(COUNTIFS(Input!G$2:G96,"="&amp;"Yes",Input!C$2:C96,"="&amp;"Yes",Input!H$2:H96,"="&amp;Subgroup)&gt;0,"",Subgroup),"")</f>
        <v/>
      </c>
      <c r="AP97" s="16" t="str">
        <f t="shared" si="147"/>
        <v/>
      </c>
      <c r="AQ97" s="10" t="str">
        <f t="shared" si="148"/>
        <v/>
      </c>
      <c r="AR97" s="6" t="str">
        <f t="shared" si="149"/>
        <v/>
      </c>
      <c r="AS97" s="24" t="str">
        <f t="shared" si="150"/>
        <v/>
      </c>
      <c r="AT97" s="12" t="str">
        <f t="shared" si="151"/>
        <v/>
      </c>
      <c r="AU97" s="6" t="str">
        <f t="shared" si="152"/>
        <v/>
      </c>
      <c r="AV97" s="43" t="str">
        <f t="shared" si="183"/>
        <v/>
      </c>
      <c r="AW97" s="6" t="str">
        <f t="shared" si="153"/>
        <v/>
      </c>
      <c r="AX97" s="6" t="str">
        <f t="shared" si="154"/>
        <v/>
      </c>
      <c r="AY97" s="43" t="str">
        <f t="shared" si="184"/>
        <v/>
      </c>
      <c r="AZ97" s="16" t="str">
        <f t="shared" si="155"/>
        <v/>
      </c>
      <c r="BA97" s="131" t="str">
        <f t="shared" si="185"/>
        <v/>
      </c>
      <c r="BB97" s="131" t="str">
        <f t="shared" si="186"/>
        <v/>
      </c>
      <c r="BC97" s="6" t="str">
        <f t="shared" si="156"/>
        <v/>
      </c>
      <c r="BD97" s="6" t="str">
        <f t="shared" si="157"/>
        <v/>
      </c>
      <c r="BE97" s="131" t="str">
        <f t="shared" si="187"/>
        <v/>
      </c>
      <c r="BF97" s="131" t="str">
        <f t="shared" si="188"/>
        <v/>
      </c>
      <c r="BG97" s="6" t="str">
        <f t="shared" si="158"/>
        <v/>
      </c>
      <c r="BH97" s="6" t="str">
        <f t="shared" si="159"/>
        <v/>
      </c>
      <c r="BI97" s="6" t="str">
        <f t="shared" si="160"/>
        <v/>
      </c>
      <c r="BJ97" s="6" t="e">
        <f t="shared" si="161"/>
        <v>#N/A</v>
      </c>
      <c r="BK97" s="12" t="str">
        <f t="shared" si="203"/>
        <v/>
      </c>
      <c r="BL97" s="6" t="str">
        <f t="shared" si="162"/>
        <v/>
      </c>
      <c r="BM97" s="6" t="str">
        <f t="shared" si="189"/>
        <v/>
      </c>
      <c r="BN97" s="37" t="str">
        <f t="shared" si="163"/>
        <v/>
      </c>
      <c r="BO97" s="54" t="str">
        <f t="shared" si="204"/>
        <v/>
      </c>
      <c r="BP97" s="33"/>
      <c r="BQ97" s="33"/>
      <c r="BR97" s="33"/>
      <c r="BS97" s="33"/>
      <c r="BT97" s="164"/>
      <c r="BU97" s="6" t="e">
        <f t="shared" si="190"/>
        <v>#N/A</v>
      </c>
      <c r="BV97" s="6" t="e">
        <f t="shared" si="191"/>
        <v>#N/A</v>
      </c>
      <c r="BW97" s="6" t="str">
        <f t="shared" si="192"/>
        <v/>
      </c>
      <c r="BX97" s="6" t="str">
        <f>IF(AND(Sufficient_data="Yes",Include_study?="Yes",Moderator&lt;&gt;""),'Moderator Analysis'!F:F-CG$3,"")</f>
        <v/>
      </c>
      <c r="BY97" s="54" t="str">
        <f>IF(AND(Sufficient_data="Yes",Include_study?="Yes",Moderator&lt;&gt;""),Weightf*(Effect_size-CG$5-CG$4*'Moderator Analysis'!F:F)^2,"")</f>
        <v/>
      </c>
      <c r="BZ97" s="33"/>
      <c r="CA97" s="75" t="str">
        <f>IF(AND(Sufficient_data="Yes",Include_study?="Yes",Moderator&lt;&gt;""),1/('Publication Bias Analysis'!F97^2+CG$7),"")</f>
        <v/>
      </c>
      <c r="CB97" s="6" t="str">
        <f>IF(AND(Sufficient_data="Yes",Include_study?="Yes",CA97&lt;&gt;""),Effect_size-'Moderator Analysis'!J$37,"")</f>
        <v/>
      </c>
      <c r="CC97" s="6" t="str">
        <f t="shared" si="193"/>
        <v/>
      </c>
      <c r="CD97" s="54" t="str">
        <f>IF(AND(Sufficient_data="Yes",Include_study?="Yes",CA97&lt;&gt;""),CA:CA*(Effect_size-'Moderator Analysis'!J$29-'Moderator Analysis'!J$30*Moderator)^2,"")</f>
        <v/>
      </c>
      <c r="CI97" s="164"/>
      <c r="CJ97" s="166"/>
      <c r="CK97" s="6" t="str">
        <f t="shared" si="128"/>
        <v/>
      </c>
      <c r="CL97" s="37" t="str">
        <f t="shared" si="194"/>
        <v/>
      </c>
      <c r="CM97" s="37" t="str">
        <f>IF(AND(Include_study?="Yes",Sufficient_data="Yes"),1/(Standard_error^2+IF(Additional_model="Fixed effect",0,'Publication Bias Analysis'!L$32)),"")</f>
        <v/>
      </c>
      <c r="CN97" s="37" t="str">
        <f>IF(AND(Include_study?="Yes",Sufficient_data="Yes"),'Publication Bias Analysis'!E:E-'Publication Bias Analysis'!I$29,"")</f>
        <v/>
      </c>
      <c r="CO97" s="37" t="str">
        <f t="shared" si="195"/>
        <v/>
      </c>
      <c r="CP97" s="37" t="str">
        <f t="shared" si="196"/>
        <v/>
      </c>
      <c r="CQ97" s="104" t="str">
        <f t="shared" si="197"/>
        <v/>
      </c>
      <c r="CR97" s="104" t="str">
        <f>IF(AND(Include_study?="Yes",Sufficient_data="Yes"),CQ:CQ+IF(DC:DC&lt;0,-1,1)*COUNTIF(CQ$2:CQ96,CQ:CQ),"")</f>
        <v/>
      </c>
      <c r="CS97" s="104" t="str">
        <f>IF(AND(Include_study?="Yes",Sufficient_data="Yes"),RANK(DG:DG,DG:DG,1)*IF(DF:DF&lt;0,-1,1)+IF(DF:DF&lt;0,-1,1)*COUNTIF(CQ$2:CQ96,CQ:CQ),"")</f>
        <v/>
      </c>
      <c r="CT97" s="104" t="str">
        <f>IF(AND(Include_study?="Yes",Sufficient_data="Yes"),RANK(DJ:DJ,DJ:DJ,1)*IF(DI:DI&lt;0,-1,1)+IF(DI:DI&lt;0,-1,1)*COUNTIF(CQ$2:CQ96,CQ:CQ),"")</f>
        <v/>
      </c>
      <c r="CU97" s="6" t="e">
        <f>IF(AND(Include_study?="Yes",Sufficient_data="Yes"),'Publication Bias Analysis'!E:E,NA())</f>
        <v>#N/A</v>
      </c>
      <c r="CV97" s="54" t="e">
        <f>IF(AND(Include_study?="Yes",Sufficient_data="Yes"),'Publication Bias Analysis'!F:F,NA())</f>
        <v>#N/A</v>
      </c>
      <c r="CW97" s="33"/>
      <c r="CX97" s="33"/>
      <c r="CY97" s="33"/>
      <c r="CZ97" s="33"/>
      <c r="DA97" s="33"/>
      <c r="DB97" s="157"/>
      <c r="DC9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7" s="6" t="str">
        <f t="shared" si="164"/>
        <v/>
      </c>
      <c r="DE97" s="54" t="str">
        <f>IF(AND(Include_study?="Yes",Sufficient_data="Yes"),1/('Publication Bias Analysis'!F:F^2+IF(Additional_model="Fixed effect",0,$DN$6)),"")</f>
        <v/>
      </c>
      <c r="DF97" s="6" t="str">
        <f>IF(AND(Include_study?="Yes",Sufficient_data="Yes"),IF('Publication Bias Analysis'!L$38="Left",'Publication Bias Analysis'!E:E-DN$3,DN$3-'Publication Bias Analysis'!E:E),"")</f>
        <v/>
      </c>
      <c r="DG97" s="6" t="str">
        <f t="shared" si="165"/>
        <v/>
      </c>
      <c r="DH97" s="54" t="str">
        <f>IF(AND(DF97&lt;&gt;"",CR97&lt;=MAX(CR:CR)-DN$7),1/('Publication Bias Analysis'!F:F^2+IF(Additional_model="Fixed effect",0,$DN$13)),"")</f>
        <v/>
      </c>
      <c r="DI97" s="6" t="str">
        <f>IF(AND(Include_study?="Yes",Sufficient_data="Yes"),IF('Publication Bias Analysis'!L$38="Left",'Publication Bias Analysis'!E:E-DN$10,DN$10-'Publication Bias Analysis'!E:E),"")</f>
        <v/>
      </c>
      <c r="DJ97" s="6" t="str">
        <f t="shared" si="166"/>
        <v/>
      </c>
      <c r="DK97" s="54" t="str">
        <f t="shared" si="198"/>
        <v/>
      </c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W97" s="33"/>
      <c r="DX97" s="33"/>
      <c r="DY97" s="33"/>
      <c r="DZ97" s="33"/>
      <c r="EA97" s="33"/>
      <c r="EB97" s="157"/>
      <c r="EC97" s="6" t="str">
        <f>IF(AND(Include_study?="Yes",Sufficient_data="Yes"),Calculations!CO:CO-AVERAGE(Calculations!CO:CO),"")</f>
        <v/>
      </c>
      <c r="ED97" s="54" t="str">
        <f>IF(AND(Include_study?="Yes",Sufficient_data="Yes"),Calculations!CP97-('Publication Bias Analysis'!P$3+Calculations!CO97*'Publication Bias Analysis'!P$4),"")</f>
        <v/>
      </c>
      <c r="EE97" s="33"/>
      <c r="EF97" s="157"/>
      <c r="EG97" s="6" t="str">
        <f t="shared" si="199"/>
        <v/>
      </c>
      <c r="EH97" s="6" t="str">
        <f t="shared" si="138"/>
        <v/>
      </c>
      <c r="EI97" s="10" t="str">
        <f t="shared" si="200"/>
        <v/>
      </c>
      <c r="EJ97" s="10" t="str">
        <f t="shared" si="201"/>
        <v/>
      </c>
      <c r="EK97" s="10" t="str">
        <f>IF(AND(Include_study?="Yes",Sufficient_data="Yes"),COUNTIFS(EI$2:EI96,"&lt;"&amp;EI97,EJ$2:EJ96,"&lt;"&amp;EJ97)+COUNTIFS(EI$2:EI96,"&gt;"&amp;EI97,EJ$2:EJ96,"&gt;"&amp;EJ97)+COUNTIFS(EI98:EI$201,"&lt;"&amp;EI97,EJ98:EJ$201,"&lt;"&amp;EJ97)+COUNTIFS(EI98:EI$201,"&gt;"&amp;EI97,EJ98:EJ$201,"&gt;"&amp;EJ97),"")</f>
        <v/>
      </c>
      <c r="EL97" s="70" t="str">
        <f>IF(AND(Include_study?="Yes",Sufficient_data="Yes"),COUNTIFS(EI$2:EI96,"&lt;"&amp;EI97,EJ$2:EJ96,"&gt;"&amp;EJ97)+COUNTIFS(EI$2:EI96,"&gt;"&amp;EI97,EJ$2:EJ96,"&lt;"&amp;EJ97)+COUNTIFS(EI98:EI$201,"&lt;"&amp;EI97,EJ98:EJ$201,"&gt;"&amp;EJ97)+COUNTIFS(EI98:EI$201,"&gt;"&amp;EI97,EJ98:EJ$201,"&lt;"&amp;EJ97),"")</f>
        <v/>
      </c>
      <c r="EN97" s="157"/>
      <c r="EO97" s="33"/>
      <c r="EP97" s="33"/>
      <c r="EQ97" s="33"/>
      <c r="ER97" s="33"/>
      <c r="ES97" s="157"/>
      <c r="ET97" s="6" t="e">
        <f t="shared" si="141"/>
        <v>#N/A</v>
      </c>
      <c r="EU97" s="54" t="e">
        <f t="shared" si="142"/>
        <v>#N/A</v>
      </c>
      <c r="EV97" s="33"/>
      <c r="EW97" s="33"/>
      <c r="EX97" s="33"/>
      <c r="EY97" s="33"/>
      <c r="EZ97" s="33"/>
      <c r="FA97" s="157"/>
      <c r="FB97" s="10" t="str">
        <f>IF('Publication Bias Analysis'!AS:AS&lt;&gt;"",RANK('Publication Bias Analysis'!AS:AS,'Publication Bias Analysis'!AS:AS,1)+COUNTIF('Publication Bias Analysis'!AS$2:AS96,'Publication Bias Analysis'!AS97),"")</f>
        <v/>
      </c>
      <c r="FC97" s="6" t="str">
        <f t="shared" si="167"/>
        <v/>
      </c>
      <c r="FD97" s="43" t="e">
        <f>IF(AND(Include_study?="Yes",Sufficient_data="Yes"),'Publication Bias Analysis'!AR97,NA())</f>
        <v>#N/A</v>
      </c>
      <c r="FE97" s="43" t="e">
        <f>IF(AND(Include_study?="Yes",Sufficient_data="Yes"),'Publication Bias Analysis'!AS97,NA())</f>
        <v>#N/A</v>
      </c>
      <c r="FF97" s="6" t="str">
        <f>IF(AND(Include_study?="Yes",Sufficient_data="Yes"),Calculations!FD97-AVERAGE('Publication Bias Analysis'!AR:AR),"")</f>
        <v/>
      </c>
      <c r="FG97" s="54" t="str">
        <f>IF(AND(Include_study?="Yes",Sufficient_data="Yes"),FE:FE-('Publication Bias Analysis'!AV$30+'Publication Bias Analysis'!AV$31*FD:FD),"")</f>
        <v/>
      </c>
      <c r="FM97" s="157"/>
      <c r="FN97" s="6" t="str">
        <f t="shared" si="202"/>
        <v/>
      </c>
      <c r="FO97" s="6" t="str">
        <f t="shared" si="168"/>
        <v/>
      </c>
      <c r="FP97" s="54" t="str">
        <f t="shared" si="205"/>
        <v/>
      </c>
      <c r="FQ97" s="33"/>
    </row>
    <row r="98" spans="1:173" x14ac:dyDescent="0.2">
      <c r="A98" s="163"/>
      <c r="B98" s="10" t="str">
        <f>IF(AND(Sufficient_data="Yes",Include_study?="Yes"),IF(AND(Sort_By=$E$1,Order="Ascending"),IF(Input!Study_name="",COUNTIFS(Input!Study_name,"&lt;&gt;"&amp;"",Include_study?,"Yes",Sufficient_data,"Yes")+1,IF(COUNT(E98)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8" s="10" t="str">
        <f>IF(B98&lt;&gt;"",IF(B98=0,COUNTIF(B$2:B97,0)+1,COUNTIF(B$2:B97,B98)+COUNTIF(B:B,"&lt;"&amp;B98)+1),"")</f>
        <v/>
      </c>
      <c r="D98" s="10" t="str">
        <f t="shared" ref="D98:D161" si="206">IF(Entry_Number&lt;&gt;"",Entry_Number,"")</f>
        <v/>
      </c>
      <c r="E98" s="6" t="str">
        <f>IF(AND(Sufficient_data="Yes",Include_study?="Yes",Input!Study_name&lt;&gt;""),Input!Study_name,"")</f>
        <v/>
      </c>
      <c r="F98" s="6" t="str">
        <f>IF(AND(Sufficient_data="Yes",Include_study?="Yes"),Input!Effect_size,"")</f>
        <v/>
      </c>
      <c r="G98" s="10" t="str">
        <f>IF(AND(Sufficient_data="Yes",Include_study?="Yes",Input!Number_of_observations&lt;&gt;""),Input!Number_of_observations,"")</f>
        <v/>
      </c>
      <c r="H98" s="6" t="str">
        <f>IF(AND(Sufficient_data="Yes",Include_study?="Yes"),Input!Standard_error,"")</f>
        <v/>
      </c>
      <c r="I98" s="6" t="str">
        <f t="shared" ref="I98:I161" si="207">IF(AND(Sufficient_data="Yes",Include_study?="Yes"),1/(Standard_error^2),"")</f>
        <v/>
      </c>
      <c r="J98" s="6" t="str">
        <f t="shared" ref="J98:J161" si="208">IF(AND(Sufficient_data="Yes",Include_study?="Yes"),1/(Standard_error^2+T2_),"")</f>
        <v/>
      </c>
      <c r="K98" s="6" t="str">
        <f t="shared" ref="K98:K129" si="209">IF(AND(Sufficient_data="Yes",Include_study?="Yes",Number_of_observations&lt;&gt;""),Effect_size-ABS(TINV((1-Confidence_level),Number_of_observations-1))*Standard_error,"")</f>
        <v/>
      </c>
      <c r="L98" s="6" t="str">
        <f t="shared" ref="L98:L129" si="210">IF(AND(Sufficient_data="Yes",Include_study?="Yes",Number_of_observations&lt;&gt;""),Effect_size+ABS(TINV((1-Confidence_level),Number_of_observations-1))*Standard_error,"")</f>
        <v/>
      </c>
      <c r="M98" s="120" t="str">
        <f t="shared" ref="M98:M129" si="211">IF(AND(Include_study?="Yes",Sufficient_data="Yes"),IF(Meta_analysis_model="Fixed effect model",Weightf/SUM(Weightf),Weightr/SUM(Weightr)),"")</f>
        <v/>
      </c>
      <c r="N98" s="54" t="str">
        <f t="shared" ref="N98:N129" si="212">IF(AND(Include_study?="Yes",Sufficient_data="Yes"),Effect_size-Combined_Effect_Size,"")</f>
        <v/>
      </c>
      <c r="O98" s="33"/>
      <c r="P98" s="75" t="e">
        <f t="shared" ref="P98:P161" si="213">IF(AND(Sufficient_data="Yes",Include_study?="Yes"),Effect_size,NA())</f>
        <v>#N/A</v>
      </c>
      <c r="Q98" s="6" t="e">
        <f>IF(AND(Sufficient_data="Yes",Include_study?="Yes",Input!Number_of_observations&lt;&gt;""),Effect_size-CI_Lower_limit,NA())</f>
        <v>#N/A</v>
      </c>
      <c r="R98" s="54" t="e">
        <f>IF(AND(Sufficient_data="Yes",Include_study?="Yes",Input!Number_of_observations&lt;&gt;""),CI_Upper_limit-Effect_size,NA())</f>
        <v>#N/A</v>
      </c>
      <c r="S98" s="33"/>
      <c r="T98" s="33"/>
      <c r="U98" s="33"/>
      <c r="V98" s="33"/>
      <c r="W98" s="163"/>
      <c r="X98" s="16" t="str">
        <f t="shared" si="144"/>
        <v/>
      </c>
      <c r="Y98" s="6" t="str">
        <f t="shared" ref="Y98:Y129" si="214">IF(AND(Sufficient_data="Yes",Include_study?="Yes",Subgroup&lt;&gt;""),Study_name,"")</f>
        <v/>
      </c>
      <c r="Z98" s="6" t="str">
        <f t="shared" ref="Z98:Z161" si="215">IF(AND(Sufficient_data="Yes",Include_study?="Yes",Subgroup&lt;&gt;""),Subgroup,"")</f>
        <v/>
      </c>
      <c r="AA98" s="6" t="str">
        <f>IF(AND(Sufficient_data="Yes",Include_study?="Yes",Subgroup&lt;&gt;""),Input!Effect_size,"")</f>
        <v/>
      </c>
      <c r="AB98" s="6" t="str">
        <f t="shared" ref="AB98:AB129" si="216">IF(AND(Sufficient_data="Yes",Include_study?="Yes",Subgroup&lt;&gt;""),Standard_error,"")</f>
        <v/>
      </c>
      <c r="AC98" s="6" t="str">
        <f t="shared" ref="AC98:AC129" si="217">IF(AND(Sufficient_data="Yes",Include_study?="Yes",Subgroup&lt;&gt;""),1/(Standard_error^2),"")</f>
        <v/>
      </c>
      <c r="AD98" s="6" t="str">
        <f t="shared" ref="AD98:AD129" si="218">IF(AND(Include_study?="Yes",Sufficient_data="Yes",Subgroup&lt;&gt;""),1/(Standard_error^2+IF(Within_subgroup_weighting="Fixed effect",0,INDEX(AO:AV,MATCH(Subgroup,AO:AO,0),8))),"")</f>
        <v/>
      </c>
      <c r="AE98" s="6" t="str">
        <f t="shared" ref="AE98:AE129" si="219">IF(AND(Sufficient_data="Yes",Include_study?="Yes",Subgroup&lt;&gt;"",Number_of_observations&lt;&gt;""),AA:AA-ABS(TINV((1-Subgroup_confidence_level),Number_of_observations-1))*AB:AB,"")</f>
        <v/>
      </c>
      <c r="AF98" s="6" t="str">
        <f t="shared" ref="AF98:AF129" si="220">IF(AND(Sufficient_data="Yes",Include_study?="Yes",Subgroup&lt;&gt;"",Number_of_observations&lt;&gt;""),AA:AA+ABS(TINV((1-Subgroup_confidence_level),Number_of_observations-1))*AB:AB,"")</f>
        <v/>
      </c>
      <c r="AG98" s="125" t="str">
        <f t="shared" si="179"/>
        <v/>
      </c>
      <c r="AH98" s="128" t="str">
        <f t="shared" ref="AH98:AH129" si="221">IF(AND(Include_study?="Yes",Sufficient_data="Yes",Subgroup&lt;&gt;""),AA:AA-VLOOKUP(Z:Z,AO:AX,10,FALSE),"")</f>
        <v/>
      </c>
      <c r="AI98" s="33"/>
      <c r="AJ98" s="75" t="e">
        <f t="shared" si="145"/>
        <v>#N/A</v>
      </c>
      <c r="AK98" s="37" t="e">
        <f t="shared" ref="AK98:AK129" si="222">IF(AND(Sufficient_data="Yes",Include_study?="Yes",Subgroup&lt;&gt;"",Number_of_observations&lt;&gt;""),AA:AA-AE:AE,NA())</f>
        <v>#N/A</v>
      </c>
      <c r="AL98" s="54" t="e">
        <f t="shared" ref="AL98:AL129" si="223">IF(AND(Sufficient_data="Yes",Include_study?="Yes",Subgroup&lt;&gt;"",Number_of_observations&lt;&gt;""),AF:AF-AA:AA,NA())</f>
        <v>#N/A</v>
      </c>
      <c r="AM98" s="33"/>
      <c r="AN98" s="77" t="str">
        <f t="shared" si="146"/>
        <v/>
      </c>
      <c r="AO98" s="6" t="str">
        <f>IF(AND(Sufficient_data="Yes",Include_study?="Yes",Subgroup&lt;&gt;""),IF(COUNTIFS(Input!G$2:G97,"="&amp;"Yes",Input!C$2:C97,"="&amp;"Yes",Input!H$2:H97,"="&amp;Subgroup)&gt;0,"",Subgroup),"")</f>
        <v/>
      </c>
      <c r="AP98" s="16" t="str">
        <f t="shared" si="147"/>
        <v/>
      </c>
      <c r="AQ98" s="10" t="str">
        <f t="shared" si="148"/>
        <v/>
      </c>
      <c r="AR98" s="6" t="str">
        <f t="shared" si="149"/>
        <v/>
      </c>
      <c r="AS98" s="24" t="str">
        <f t="shared" si="150"/>
        <v/>
      </c>
      <c r="AT98" s="12" t="str">
        <f t="shared" si="151"/>
        <v/>
      </c>
      <c r="AU98" s="6" t="str">
        <f t="shared" si="152"/>
        <v/>
      </c>
      <c r="AV98" s="43" t="str">
        <f t="shared" ref="AV98:AV129" si="224">IF(AR98&lt;&gt;"",IF(AQ98=1,0,IF(Within_subgroup_weighting=$BQ$36,MAX(0,(SUM(AR:AR)-(Subgroup_k-(COUNT(AR:AR))))/SUM(AU:AU)),MAX(0,(AR98-(AQ98-1)))/AU98)),"")</f>
        <v/>
      </c>
      <c r="AW98" s="6" t="str">
        <f t="shared" si="153"/>
        <v/>
      </c>
      <c r="AX98" s="6" t="str">
        <f t="shared" si="154"/>
        <v/>
      </c>
      <c r="AY98" s="43" t="str">
        <f t="shared" ref="AY98:AY129" si="225">IF(AR98&lt;&gt;"",IF(Within_subgroup_weighting=BQ$34,1/SQRT(SUMIF(Subgroup,AO98,AC:AC)),SQRT(SUMPRODUCT(--(Subgroup=AO98),AD:AD,AH:AH,AH:AH)/((AQ98-1)*SUMIF(Z:Z,AO98,AD:AD)))),"")</f>
        <v/>
      </c>
      <c r="AZ98" s="16" t="str">
        <f t="shared" si="155"/>
        <v/>
      </c>
      <c r="BA98" s="131" t="str">
        <f t="shared" ref="BA98:BA129" si="226">IF(AR98&lt;&gt;"",AX98-ABS(TINV((1-Subgroup_confidence_level),AQ98-1))*AY98,"")</f>
        <v/>
      </c>
      <c r="BB98" s="131" t="str">
        <f t="shared" ref="BB98:BB129" si="227">IF(AR98&lt;&gt;"",AX98+ABS(TINV((1-Subgroup_confidence_level),AQ98-1))*AY98,"")</f>
        <v/>
      </c>
      <c r="BC98" s="6" t="str">
        <f t="shared" si="156"/>
        <v/>
      </c>
      <c r="BD98" s="6" t="str">
        <f t="shared" si="157"/>
        <v/>
      </c>
      <c r="BE98" s="131" t="str">
        <f t="shared" ref="BE98:BE129" si="228">IF(AR98&lt;&gt;"",AX98-ABS(TINV((1-Subgroup_confidence_level),AQ98-1))*SQRT(AV98+AY98^2),"")</f>
        <v/>
      </c>
      <c r="BF98" s="131" t="str">
        <f t="shared" ref="BF98:BF129" si="229">IF(AR98&lt;&gt;"",AX98+ABS(TINV((1-Subgroup_confidence_level),AQ98-1))*SQRT(AV98+AY98^2),"")</f>
        <v/>
      </c>
      <c r="BG98" s="6" t="str">
        <f t="shared" si="158"/>
        <v/>
      </c>
      <c r="BH98" s="6" t="str">
        <f t="shared" si="159"/>
        <v/>
      </c>
      <c r="BI98" s="6" t="str">
        <f t="shared" si="160"/>
        <v/>
      </c>
      <c r="BJ98" s="6" t="e">
        <f t="shared" si="161"/>
        <v>#N/A</v>
      </c>
      <c r="BK98" s="12" t="str">
        <f t="shared" si="203"/>
        <v/>
      </c>
      <c r="BL98" s="6" t="str">
        <f t="shared" si="162"/>
        <v/>
      </c>
      <c r="BM98" s="6" t="str">
        <f t="shared" ref="BM98:BM129" si="230">IF(AY98&lt;&gt;"",1/(AY98^2+IF(Between_subgroup_weighting=BQ$30,0,BR$27)),"")</f>
        <v/>
      </c>
      <c r="BN98" s="37" t="str">
        <f t="shared" si="163"/>
        <v/>
      </c>
      <c r="BO98" s="54" t="str">
        <f t="shared" si="204"/>
        <v/>
      </c>
      <c r="BP98" s="33"/>
      <c r="BQ98" s="33"/>
      <c r="BR98" s="33"/>
      <c r="BS98" s="33"/>
      <c r="BT98" s="164"/>
      <c r="BU98" s="6" t="e">
        <f t="shared" si="190"/>
        <v>#N/A</v>
      </c>
      <c r="BV98" s="6" t="e">
        <f t="shared" si="191"/>
        <v>#N/A</v>
      </c>
      <c r="BW98" s="6" t="str">
        <f t="shared" ref="BW98:BW129" si="231">IF(AND(Sufficient_data="Yes",Include_study?="Yes",Moderator&lt;&gt;""),Effect_size-CG$2,"")</f>
        <v/>
      </c>
      <c r="BX98" s="6" t="str">
        <f>IF(AND(Sufficient_data="Yes",Include_study?="Yes",Moderator&lt;&gt;""),'Moderator Analysis'!F:F-CG$3,"")</f>
        <v/>
      </c>
      <c r="BY98" s="54" t="str">
        <f>IF(AND(Sufficient_data="Yes",Include_study?="Yes",Moderator&lt;&gt;""),Weightf*(Effect_size-CG$5-CG$4*'Moderator Analysis'!F:F)^2,"")</f>
        <v/>
      </c>
      <c r="BZ98" s="33"/>
      <c r="CA98" s="75" t="str">
        <f>IF(AND(Sufficient_data="Yes",Include_study?="Yes",Moderator&lt;&gt;""),1/('Publication Bias Analysis'!F98^2+CG$7),"")</f>
        <v/>
      </c>
      <c r="CB98" s="6" t="str">
        <f>IF(AND(Sufficient_data="Yes",Include_study?="Yes",CA98&lt;&gt;""),Effect_size-'Moderator Analysis'!J$37,"")</f>
        <v/>
      </c>
      <c r="CC98" s="6" t="str">
        <f t="shared" ref="CC98:CC129" si="232">IF(AND(Sufficient_data="Yes",Include_study?="Yes",CA98&lt;&gt;""),Moderator-SUMPRODUCT(Moderator,CA:CA)/SUM(CA:CA),"")</f>
        <v/>
      </c>
      <c r="CD98" s="54" t="str">
        <f>IF(AND(Sufficient_data="Yes",Include_study?="Yes",CA98&lt;&gt;""),CA:CA*(Effect_size-'Moderator Analysis'!J$29-'Moderator Analysis'!J$30*Moderator)^2,"")</f>
        <v/>
      </c>
      <c r="CI98" s="164"/>
      <c r="CJ98" s="166"/>
      <c r="CK98" s="6" t="str">
        <f t="shared" ref="CK98:CK161" si="233">IF(AND(Include_study?="Yes",Sufficient_data="Yes"),1/Standard_error^2,"")</f>
        <v/>
      </c>
      <c r="CL98" s="37" t="str">
        <f t="shared" ref="CL98:CL129" si="234">IF(AND(Include_study?="Yes",Sufficient_data="Yes"),1/(Standard_error^2+IF(Additional_model="Fixed effect",0,T2_)),"")</f>
        <v/>
      </c>
      <c r="CM98" s="37" t="str">
        <f>IF(AND(Include_study?="Yes",Sufficient_data="Yes"),1/(Standard_error^2+IF(Additional_model="Fixed effect",0,'Publication Bias Analysis'!L$32)),"")</f>
        <v/>
      </c>
      <c r="CN98" s="37" t="str">
        <f>IF(AND(Include_study?="Yes",Sufficient_data="Yes"),'Publication Bias Analysis'!E:E-'Publication Bias Analysis'!I$29,"")</f>
        <v/>
      </c>
      <c r="CO98" s="37" t="str">
        <f t="shared" ref="CO98:CO129" si="235">IF(AND(Include_study?="Yes",Sufficient_data="Yes"),IF(Additional_model="Fixed effect",1/Standard_error,1/SQRT(Standard_error^2+T2_)),"")</f>
        <v/>
      </c>
      <c r="CP98" s="37" t="str">
        <f t="shared" ref="CP98:CP129" si="236">IF(AND(Include_study?="Yes",Sufficient_data="Yes"),IF(Additional_model="Fixed effect",Effect_size/Standard_error,Effect_size/SQRT((Standard_error^2+T2_))),"")</f>
        <v/>
      </c>
      <c r="CQ98" s="104" t="str">
        <f t="shared" ref="CQ98:CQ129" si="237">IF(AND(Include_study?="Yes",Sufficient_data="Yes"),RANK(DD:DD,DD:DD,1)*IF(DC:DC&lt;0,-1,1),"")</f>
        <v/>
      </c>
      <c r="CR98" s="104" t="str">
        <f>IF(AND(Include_study?="Yes",Sufficient_data="Yes"),CQ:CQ+IF(DC:DC&lt;0,-1,1)*COUNTIF(CQ$2:CQ97,CQ:CQ),"")</f>
        <v/>
      </c>
      <c r="CS98" s="104" t="str">
        <f>IF(AND(Include_study?="Yes",Sufficient_data="Yes"),RANK(DG:DG,DG:DG,1)*IF(DF:DF&lt;0,-1,1)+IF(DF:DF&lt;0,-1,1)*COUNTIF(CQ$2:CQ97,CQ:CQ),"")</f>
        <v/>
      </c>
      <c r="CT98" s="104" t="str">
        <f>IF(AND(Include_study?="Yes",Sufficient_data="Yes"),RANK(DJ:DJ,DJ:DJ,1)*IF(DI:DI&lt;0,-1,1)+IF(DI:DI&lt;0,-1,1)*COUNTIF(CQ$2:CQ97,CQ:CQ),"")</f>
        <v/>
      </c>
      <c r="CU98" s="6" t="e">
        <f>IF(AND(Include_study?="Yes",Sufficient_data="Yes"),'Publication Bias Analysis'!E:E,NA())</f>
        <v>#N/A</v>
      </c>
      <c r="CV98" s="54" t="e">
        <f>IF(AND(Include_study?="Yes",Sufficient_data="Yes"),'Publication Bias Analysis'!F:F,NA())</f>
        <v>#N/A</v>
      </c>
      <c r="CW98" s="33"/>
      <c r="CX98" s="33"/>
      <c r="CY98" s="33"/>
      <c r="CZ98" s="33"/>
      <c r="DA98" s="33"/>
      <c r="DB98" s="157"/>
      <c r="DC9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8" s="6" t="str">
        <f t="shared" si="164"/>
        <v/>
      </c>
      <c r="DE98" s="54" t="str">
        <f>IF(AND(Include_study?="Yes",Sufficient_data="Yes"),1/('Publication Bias Analysis'!F:F^2+IF(Additional_model="Fixed effect",0,$DN$6)),"")</f>
        <v/>
      </c>
      <c r="DF98" s="6" t="str">
        <f>IF(AND(Include_study?="Yes",Sufficient_data="Yes"),IF('Publication Bias Analysis'!L$38="Left",'Publication Bias Analysis'!E:E-DN$3,DN$3-'Publication Bias Analysis'!E:E),"")</f>
        <v/>
      </c>
      <c r="DG98" s="6" t="str">
        <f t="shared" si="165"/>
        <v/>
      </c>
      <c r="DH98" s="54" t="str">
        <f>IF(AND(DF98&lt;&gt;"",CR98&lt;=MAX(CR:CR)-DN$7),1/('Publication Bias Analysis'!F:F^2+IF(Additional_model="Fixed effect",0,$DN$13)),"")</f>
        <v/>
      </c>
      <c r="DI98" s="6" t="str">
        <f>IF(AND(Include_study?="Yes",Sufficient_data="Yes"),IF('Publication Bias Analysis'!L$38="Left",'Publication Bias Analysis'!E:E-DN$10,DN$10-'Publication Bias Analysis'!E:E),"")</f>
        <v/>
      </c>
      <c r="DJ98" s="6" t="str">
        <f t="shared" si="166"/>
        <v/>
      </c>
      <c r="DK98" s="54" t="str">
        <f t="shared" ref="DK98:DK129" si="238">IF(AND(DI98&lt;&gt;"",CS98&lt;=MAX(CR:CR)-DN$14),1/(Standard_error^2+IF(Additional_model="Fixed effect",0,$DN$20)),"")</f>
        <v/>
      </c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W98" s="33"/>
      <c r="DX98" s="33"/>
      <c r="DY98" s="33"/>
      <c r="DZ98" s="33"/>
      <c r="EA98" s="33"/>
      <c r="EB98" s="157"/>
      <c r="EC98" s="6" t="str">
        <f>IF(AND(Include_study?="Yes",Sufficient_data="Yes"),Calculations!CO:CO-AVERAGE(Calculations!CO:CO),"")</f>
        <v/>
      </c>
      <c r="ED98" s="54" t="str">
        <f>IF(AND(Include_study?="Yes",Sufficient_data="Yes"),Calculations!CP98-('Publication Bias Analysis'!P$3+Calculations!CO98*'Publication Bias Analysis'!P$4),"")</f>
        <v/>
      </c>
      <c r="EE98" s="33"/>
      <c r="EF98" s="157"/>
      <c r="EG98" s="6" t="str">
        <f t="shared" ref="EG98:EG129" si="239">IF(AND(Include_study?="Yes",Sufficient_data="Yes"),(Effect_size-(SUMPRODUCT(Weightf,Effect_size)/SUM(Weightf)))/SQRT(EH:EH),"")</f>
        <v/>
      </c>
      <c r="EH98" s="6" t="str">
        <f t="shared" ref="EH98:EH161" si="240">IF(AND(Include_study?="Yes",Sufficient_data="Yes"),Standard_error^2-1/SUM(Weightf),"")</f>
        <v/>
      </c>
      <c r="EI98" s="10" t="str">
        <f t="shared" ref="EI98:EI129" si="241">IF(AND(Include_study?="Yes",Sufficient_data="Yes"),RANK(EG:EG,EG:EG,0),"")</f>
        <v/>
      </c>
      <c r="EJ98" s="10" t="str">
        <f t="shared" ref="EJ98:EJ129" si="242">IF(AND(Include_study?="Yes",Sufficient_data="Yes"),RANK(EH:EH,EH:EH,0),"")</f>
        <v/>
      </c>
      <c r="EK98" s="10" t="str">
        <f>IF(AND(Include_study?="Yes",Sufficient_data="Yes"),COUNTIFS(EI$2:EI97,"&lt;"&amp;EI98,EJ$2:EJ97,"&lt;"&amp;EJ98)+COUNTIFS(EI$2:EI97,"&gt;"&amp;EI98,EJ$2:EJ97,"&gt;"&amp;EJ98)+COUNTIFS(EI99:EI$201,"&lt;"&amp;EI98,EJ99:EJ$201,"&lt;"&amp;EJ98)+COUNTIFS(EI99:EI$201,"&gt;"&amp;EI98,EJ99:EJ$201,"&gt;"&amp;EJ98),"")</f>
        <v/>
      </c>
      <c r="EL98" s="70" t="str">
        <f>IF(AND(Include_study?="Yes",Sufficient_data="Yes"),COUNTIFS(EI$2:EI97,"&lt;"&amp;EI98,EJ$2:EJ97,"&gt;"&amp;EJ98)+COUNTIFS(EI$2:EI97,"&gt;"&amp;EI98,EJ$2:EJ97,"&lt;"&amp;EJ98)+COUNTIFS(EI99:EI$201,"&lt;"&amp;EI98,EJ99:EJ$201,"&gt;"&amp;EJ98)+COUNTIFS(EI99:EI$201,"&gt;"&amp;EI98,EJ99:EJ$201,"&lt;"&amp;EJ98),"")</f>
        <v/>
      </c>
      <c r="EN98" s="157"/>
      <c r="EO98" s="33"/>
      <c r="EP98" s="33"/>
      <c r="EQ98" s="33"/>
      <c r="ER98" s="33"/>
      <c r="ES98" s="157"/>
      <c r="ET98" s="6" t="e">
        <f t="shared" ref="ET98:ET161" si="243">IF(AND(Include_study?="Yes",Sufficient_data="Yes"),Inverse_standard_error,NA())</f>
        <v>#N/A</v>
      </c>
      <c r="EU98" s="54" t="e">
        <f t="shared" ref="EU98:EU161" si="244">IF(AND(Include_study?="Yes",Sufficient_data="Yes"),Z_score,NA())</f>
        <v>#N/A</v>
      </c>
      <c r="EV98" s="33"/>
      <c r="EW98" s="33"/>
      <c r="EX98" s="33"/>
      <c r="EY98" s="33"/>
      <c r="EZ98" s="33"/>
      <c r="FA98" s="157"/>
      <c r="FB98" s="10" t="str">
        <f>IF('Publication Bias Analysis'!AS:AS&lt;&gt;"",RANK('Publication Bias Analysis'!AS:AS,'Publication Bias Analysis'!AS:AS,1)+COUNTIF('Publication Bias Analysis'!AS$2:AS97,'Publication Bias Analysis'!AS98),"")</f>
        <v/>
      </c>
      <c r="FC98" s="6" t="str">
        <f t="shared" si="167"/>
        <v/>
      </c>
      <c r="FD98" s="43" t="e">
        <f>IF(AND(Include_study?="Yes",Sufficient_data="Yes"),'Publication Bias Analysis'!AR98,NA())</f>
        <v>#N/A</v>
      </c>
      <c r="FE98" s="43" t="e">
        <f>IF(AND(Include_study?="Yes",Sufficient_data="Yes"),'Publication Bias Analysis'!AS98,NA())</f>
        <v>#N/A</v>
      </c>
      <c r="FF98" s="6" t="str">
        <f>IF(AND(Include_study?="Yes",Sufficient_data="Yes"),Calculations!FD98-AVERAGE('Publication Bias Analysis'!AR:AR),"")</f>
        <v/>
      </c>
      <c r="FG98" s="54" t="str">
        <f>IF(AND(Include_study?="Yes",Sufficient_data="Yes"),FE:FE-('Publication Bias Analysis'!AV$30+'Publication Bias Analysis'!AV$31*FD:FD),"")</f>
        <v/>
      </c>
      <c r="FM98" s="157"/>
      <c r="FN98" s="6" t="str">
        <f t="shared" si="202"/>
        <v/>
      </c>
      <c r="FO98" s="6" t="str">
        <f t="shared" si="168"/>
        <v/>
      </c>
      <c r="FP98" s="54" t="str">
        <f t="shared" si="205"/>
        <v/>
      </c>
      <c r="FQ98" s="33"/>
    </row>
    <row r="99" spans="1:173" x14ac:dyDescent="0.2">
      <c r="A99" s="163"/>
      <c r="B99" s="10" t="str">
        <f>IF(AND(Sufficient_data="Yes",Include_study?="Yes"),IF(AND(Sort_By=$E$1,Order="Ascending"),IF(Input!Study_name="",COUNTIFS(Input!Study_name,"&lt;&gt;"&amp;"",Include_study?,"Yes",Sufficient_data,"Yes")+1,IF(COUNT(E99)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99" s="10" t="str">
        <f>IF(B99&lt;&gt;"",IF(B99=0,COUNTIF(B$2:B98,0)+1,COUNTIF(B$2:B98,B99)+COUNTIF(B:B,"&lt;"&amp;B99)+1),"")</f>
        <v/>
      </c>
      <c r="D99" s="10" t="str">
        <f t="shared" si="206"/>
        <v/>
      </c>
      <c r="E99" s="6" t="str">
        <f>IF(AND(Sufficient_data="Yes",Include_study?="Yes",Input!Study_name&lt;&gt;""),Input!Study_name,"")</f>
        <v/>
      </c>
      <c r="F99" s="6" t="str">
        <f>IF(AND(Sufficient_data="Yes",Include_study?="Yes"),Input!Effect_size,"")</f>
        <v/>
      </c>
      <c r="G99" s="10" t="str">
        <f>IF(AND(Sufficient_data="Yes",Include_study?="Yes",Input!Number_of_observations&lt;&gt;""),Input!Number_of_observations,"")</f>
        <v/>
      </c>
      <c r="H99" s="6" t="str">
        <f>IF(AND(Sufficient_data="Yes",Include_study?="Yes"),Input!Standard_error,"")</f>
        <v/>
      </c>
      <c r="I99" s="6" t="str">
        <f t="shared" si="207"/>
        <v/>
      </c>
      <c r="J99" s="6" t="str">
        <f t="shared" si="208"/>
        <v/>
      </c>
      <c r="K99" s="6" t="str">
        <f t="shared" si="209"/>
        <v/>
      </c>
      <c r="L99" s="6" t="str">
        <f t="shared" si="210"/>
        <v/>
      </c>
      <c r="M99" s="120" t="str">
        <f t="shared" si="211"/>
        <v/>
      </c>
      <c r="N99" s="54" t="str">
        <f t="shared" si="212"/>
        <v/>
      </c>
      <c r="O99" s="33"/>
      <c r="P99" s="75" t="e">
        <f t="shared" si="213"/>
        <v>#N/A</v>
      </c>
      <c r="Q99" s="6" t="e">
        <f>IF(AND(Sufficient_data="Yes",Include_study?="Yes",Input!Number_of_observations&lt;&gt;""),Effect_size-CI_Lower_limit,NA())</f>
        <v>#N/A</v>
      </c>
      <c r="R99" s="54" t="e">
        <f>IF(AND(Sufficient_data="Yes",Include_study?="Yes",Input!Number_of_observations&lt;&gt;""),CI_Upper_limit-Effect_size,NA())</f>
        <v>#N/A</v>
      </c>
      <c r="S99" s="33"/>
      <c r="T99" s="33"/>
      <c r="U99" s="33"/>
      <c r="V99" s="33"/>
      <c r="W99" s="163"/>
      <c r="X99" s="16" t="str">
        <f t="shared" si="144"/>
        <v/>
      </c>
      <c r="Y99" s="6" t="str">
        <f t="shared" si="214"/>
        <v/>
      </c>
      <c r="Z99" s="6" t="str">
        <f t="shared" si="215"/>
        <v/>
      </c>
      <c r="AA99" s="6" t="str">
        <f>IF(AND(Sufficient_data="Yes",Include_study?="Yes",Subgroup&lt;&gt;""),Input!Effect_size,"")</f>
        <v/>
      </c>
      <c r="AB99" s="6" t="str">
        <f t="shared" si="216"/>
        <v/>
      </c>
      <c r="AC99" s="6" t="str">
        <f t="shared" si="217"/>
        <v/>
      </c>
      <c r="AD99" s="6" t="str">
        <f t="shared" si="218"/>
        <v/>
      </c>
      <c r="AE99" s="6" t="str">
        <f t="shared" si="219"/>
        <v/>
      </c>
      <c r="AF99" s="6" t="str">
        <f t="shared" si="220"/>
        <v/>
      </c>
      <c r="AG99" s="125" t="str">
        <f t="shared" si="179"/>
        <v/>
      </c>
      <c r="AH99" s="128" t="str">
        <f t="shared" si="221"/>
        <v/>
      </c>
      <c r="AI99" s="33"/>
      <c r="AJ99" s="75" t="e">
        <f t="shared" si="145"/>
        <v>#N/A</v>
      </c>
      <c r="AK99" s="37" t="e">
        <f t="shared" si="222"/>
        <v>#N/A</v>
      </c>
      <c r="AL99" s="54" t="e">
        <f t="shared" si="223"/>
        <v>#N/A</v>
      </c>
      <c r="AM99" s="33"/>
      <c r="AN99" s="77" t="str">
        <f t="shared" si="146"/>
        <v/>
      </c>
      <c r="AO99" s="6" t="str">
        <f>IF(AND(Sufficient_data="Yes",Include_study?="Yes",Subgroup&lt;&gt;""),IF(COUNTIFS(Input!G$2:G98,"="&amp;"Yes",Input!C$2:C98,"="&amp;"Yes",Input!H$2:H98,"="&amp;Subgroup)&gt;0,"",Subgroup),"")</f>
        <v/>
      </c>
      <c r="AP99" s="16" t="str">
        <f t="shared" si="147"/>
        <v/>
      </c>
      <c r="AQ99" s="10" t="str">
        <f t="shared" si="148"/>
        <v/>
      </c>
      <c r="AR99" s="6" t="str">
        <f t="shared" si="149"/>
        <v/>
      </c>
      <c r="AS99" s="24" t="str">
        <f t="shared" si="150"/>
        <v/>
      </c>
      <c r="AT99" s="12" t="str">
        <f t="shared" si="151"/>
        <v/>
      </c>
      <c r="AU99" s="6" t="str">
        <f t="shared" si="152"/>
        <v/>
      </c>
      <c r="AV99" s="43" t="str">
        <f t="shared" si="224"/>
        <v/>
      </c>
      <c r="AW99" s="6" t="str">
        <f t="shared" si="153"/>
        <v/>
      </c>
      <c r="AX99" s="6" t="str">
        <f t="shared" si="154"/>
        <v/>
      </c>
      <c r="AY99" s="43" t="str">
        <f t="shared" si="225"/>
        <v/>
      </c>
      <c r="AZ99" s="16" t="str">
        <f t="shared" si="155"/>
        <v/>
      </c>
      <c r="BA99" s="131" t="str">
        <f t="shared" si="226"/>
        <v/>
      </c>
      <c r="BB99" s="131" t="str">
        <f t="shared" si="227"/>
        <v/>
      </c>
      <c r="BC99" s="6" t="str">
        <f t="shared" si="156"/>
        <v/>
      </c>
      <c r="BD99" s="6" t="str">
        <f t="shared" si="157"/>
        <v/>
      </c>
      <c r="BE99" s="131" t="str">
        <f t="shared" si="228"/>
        <v/>
      </c>
      <c r="BF99" s="131" t="str">
        <f t="shared" si="229"/>
        <v/>
      </c>
      <c r="BG99" s="6" t="str">
        <f t="shared" si="158"/>
        <v/>
      </c>
      <c r="BH99" s="6" t="str">
        <f t="shared" si="159"/>
        <v/>
      </c>
      <c r="BI99" s="6" t="str">
        <f t="shared" si="160"/>
        <v/>
      </c>
      <c r="BJ99" s="6" t="e">
        <f t="shared" si="161"/>
        <v>#N/A</v>
      </c>
      <c r="BK99" s="12" t="str">
        <f t="shared" si="203"/>
        <v/>
      </c>
      <c r="BL99" s="6" t="str">
        <f t="shared" si="162"/>
        <v/>
      </c>
      <c r="BM99" s="6" t="str">
        <f t="shared" si="230"/>
        <v/>
      </c>
      <c r="BN99" s="37" t="str">
        <f t="shared" si="163"/>
        <v/>
      </c>
      <c r="BO99" s="54" t="str">
        <f t="shared" si="204"/>
        <v/>
      </c>
      <c r="BP99" s="33"/>
      <c r="BQ99" s="33"/>
      <c r="BR99" s="33"/>
      <c r="BS99" s="33"/>
      <c r="BT99" s="164"/>
      <c r="BU99" s="6" t="e">
        <f t="shared" si="190"/>
        <v>#N/A</v>
      </c>
      <c r="BV99" s="6" t="e">
        <f t="shared" si="191"/>
        <v>#N/A</v>
      </c>
      <c r="BW99" s="6" t="str">
        <f t="shared" si="231"/>
        <v/>
      </c>
      <c r="BX99" s="6" t="str">
        <f>IF(AND(Sufficient_data="Yes",Include_study?="Yes",Moderator&lt;&gt;""),'Moderator Analysis'!F:F-CG$3,"")</f>
        <v/>
      </c>
      <c r="BY99" s="54" t="str">
        <f>IF(AND(Sufficient_data="Yes",Include_study?="Yes",Moderator&lt;&gt;""),Weightf*(Effect_size-CG$5-CG$4*'Moderator Analysis'!F:F)^2,"")</f>
        <v/>
      </c>
      <c r="BZ99" s="33"/>
      <c r="CA99" s="75" t="str">
        <f>IF(AND(Sufficient_data="Yes",Include_study?="Yes",Moderator&lt;&gt;""),1/('Publication Bias Analysis'!F99^2+CG$7),"")</f>
        <v/>
      </c>
      <c r="CB99" s="6" t="str">
        <f>IF(AND(Sufficient_data="Yes",Include_study?="Yes",CA99&lt;&gt;""),Effect_size-'Moderator Analysis'!J$37,"")</f>
        <v/>
      </c>
      <c r="CC99" s="6" t="str">
        <f t="shared" si="232"/>
        <v/>
      </c>
      <c r="CD99" s="54" t="str">
        <f>IF(AND(Sufficient_data="Yes",Include_study?="Yes",CA99&lt;&gt;""),CA:CA*(Effect_size-'Moderator Analysis'!J$29-'Moderator Analysis'!J$30*Moderator)^2,"")</f>
        <v/>
      </c>
      <c r="CI99" s="164"/>
      <c r="CJ99" s="166"/>
      <c r="CK99" s="6" t="str">
        <f t="shared" si="233"/>
        <v/>
      </c>
      <c r="CL99" s="37" t="str">
        <f t="shared" si="234"/>
        <v/>
      </c>
      <c r="CM99" s="37" t="str">
        <f>IF(AND(Include_study?="Yes",Sufficient_data="Yes"),1/(Standard_error^2+IF(Additional_model="Fixed effect",0,'Publication Bias Analysis'!L$32)),"")</f>
        <v/>
      </c>
      <c r="CN99" s="37" t="str">
        <f>IF(AND(Include_study?="Yes",Sufficient_data="Yes"),'Publication Bias Analysis'!E:E-'Publication Bias Analysis'!I$29,"")</f>
        <v/>
      </c>
      <c r="CO99" s="37" t="str">
        <f t="shared" si="235"/>
        <v/>
      </c>
      <c r="CP99" s="37" t="str">
        <f t="shared" si="236"/>
        <v/>
      </c>
      <c r="CQ99" s="104" t="str">
        <f t="shared" si="237"/>
        <v/>
      </c>
      <c r="CR99" s="104" t="str">
        <f>IF(AND(Include_study?="Yes",Sufficient_data="Yes"),CQ:CQ+IF(DC:DC&lt;0,-1,1)*COUNTIF(CQ$2:CQ98,CQ:CQ),"")</f>
        <v/>
      </c>
      <c r="CS99" s="104" t="str">
        <f>IF(AND(Include_study?="Yes",Sufficient_data="Yes"),RANK(DG:DG,DG:DG,1)*IF(DF:DF&lt;0,-1,1)+IF(DF:DF&lt;0,-1,1)*COUNTIF(CQ$2:CQ98,CQ:CQ),"")</f>
        <v/>
      </c>
      <c r="CT99" s="104" t="str">
        <f>IF(AND(Include_study?="Yes",Sufficient_data="Yes"),RANK(DJ:DJ,DJ:DJ,1)*IF(DI:DI&lt;0,-1,1)+IF(DI:DI&lt;0,-1,1)*COUNTIF(CQ$2:CQ98,CQ:CQ),"")</f>
        <v/>
      </c>
      <c r="CU99" s="6" t="e">
        <f>IF(AND(Include_study?="Yes",Sufficient_data="Yes"),'Publication Bias Analysis'!E:E,NA())</f>
        <v>#N/A</v>
      </c>
      <c r="CV99" s="54" t="e">
        <f>IF(AND(Include_study?="Yes",Sufficient_data="Yes"),'Publication Bias Analysis'!F:F,NA())</f>
        <v>#N/A</v>
      </c>
      <c r="CW99" s="33"/>
      <c r="CX99" s="33"/>
      <c r="CY99" s="33"/>
      <c r="CZ99" s="33"/>
      <c r="DA99" s="33"/>
      <c r="DB99" s="157"/>
      <c r="DC9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99" s="6" t="str">
        <f t="shared" si="164"/>
        <v/>
      </c>
      <c r="DE99" s="54" t="str">
        <f>IF(AND(Include_study?="Yes",Sufficient_data="Yes"),1/('Publication Bias Analysis'!F:F^2+IF(Additional_model="Fixed effect",0,$DN$6)),"")</f>
        <v/>
      </c>
      <c r="DF99" s="6" t="str">
        <f>IF(AND(Include_study?="Yes",Sufficient_data="Yes"),IF('Publication Bias Analysis'!L$38="Left",'Publication Bias Analysis'!E:E-DN$3,DN$3-'Publication Bias Analysis'!E:E),"")</f>
        <v/>
      </c>
      <c r="DG99" s="6" t="str">
        <f t="shared" si="165"/>
        <v/>
      </c>
      <c r="DH99" s="54" t="str">
        <f>IF(AND(DF99&lt;&gt;"",CR99&lt;=MAX(CR:CR)-DN$7),1/('Publication Bias Analysis'!F:F^2+IF(Additional_model="Fixed effect",0,$DN$13)),"")</f>
        <v/>
      </c>
      <c r="DI99" s="6" t="str">
        <f>IF(AND(Include_study?="Yes",Sufficient_data="Yes"),IF('Publication Bias Analysis'!L$38="Left",'Publication Bias Analysis'!E:E-DN$10,DN$10-'Publication Bias Analysis'!E:E),"")</f>
        <v/>
      </c>
      <c r="DJ99" s="6" t="str">
        <f t="shared" si="166"/>
        <v/>
      </c>
      <c r="DK99" s="54" t="str">
        <f t="shared" si="238"/>
        <v/>
      </c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W99" s="33"/>
      <c r="DX99" s="33"/>
      <c r="DY99" s="33"/>
      <c r="DZ99" s="33"/>
      <c r="EA99" s="33"/>
      <c r="EB99" s="157"/>
      <c r="EC99" s="6" t="str">
        <f>IF(AND(Include_study?="Yes",Sufficient_data="Yes"),Calculations!CO:CO-AVERAGE(Calculations!CO:CO),"")</f>
        <v/>
      </c>
      <c r="ED99" s="54" t="str">
        <f>IF(AND(Include_study?="Yes",Sufficient_data="Yes"),Calculations!CP99-('Publication Bias Analysis'!P$3+Calculations!CO99*'Publication Bias Analysis'!P$4),"")</f>
        <v/>
      </c>
      <c r="EE99" s="33"/>
      <c r="EF99" s="157"/>
      <c r="EG99" s="6" t="str">
        <f t="shared" si="239"/>
        <v/>
      </c>
      <c r="EH99" s="6" t="str">
        <f t="shared" si="240"/>
        <v/>
      </c>
      <c r="EI99" s="10" t="str">
        <f t="shared" si="241"/>
        <v/>
      </c>
      <c r="EJ99" s="10" t="str">
        <f t="shared" si="242"/>
        <v/>
      </c>
      <c r="EK99" s="10" t="str">
        <f>IF(AND(Include_study?="Yes",Sufficient_data="Yes"),COUNTIFS(EI$2:EI98,"&lt;"&amp;EI99,EJ$2:EJ98,"&lt;"&amp;EJ99)+COUNTIFS(EI$2:EI98,"&gt;"&amp;EI99,EJ$2:EJ98,"&gt;"&amp;EJ99)+COUNTIFS(EI100:EI$201,"&lt;"&amp;EI99,EJ100:EJ$201,"&lt;"&amp;EJ99)+COUNTIFS(EI100:EI$201,"&gt;"&amp;EI99,EJ100:EJ$201,"&gt;"&amp;EJ99),"")</f>
        <v/>
      </c>
      <c r="EL99" s="70" t="str">
        <f>IF(AND(Include_study?="Yes",Sufficient_data="Yes"),COUNTIFS(EI$2:EI98,"&lt;"&amp;EI99,EJ$2:EJ98,"&gt;"&amp;EJ99)+COUNTIFS(EI$2:EI98,"&gt;"&amp;EI99,EJ$2:EJ98,"&lt;"&amp;EJ99)+COUNTIFS(EI100:EI$201,"&lt;"&amp;EI99,EJ100:EJ$201,"&gt;"&amp;EJ99)+COUNTIFS(EI100:EI$201,"&gt;"&amp;EI99,EJ100:EJ$201,"&lt;"&amp;EJ99),"")</f>
        <v/>
      </c>
      <c r="EN99" s="157"/>
      <c r="EO99" s="33"/>
      <c r="EP99" s="33"/>
      <c r="EQ99" s="33"/>
      <c r="ER99" s="33"/>
      <c r="ES99" s="157"/>
      <c r="ET99" s="6" t="e">
        <f t="shared" si="243"/>
        <v>#N/A</v>
      </c>
      <c r="EU99" s="54" t="e">
        <f t="shared" si="244"/>
        <v>#N/A</v>
      </c>
      <c r="EV99" s="33"/>
      <c r="EW99" s="33"/>
      <c r="EX99" s="33"/>
      <c r="EY99" s="33"/>
      <c r="EZ99" s="33"/>
      <c r="FA99" s="157"/>
      <c r="FB99" s="10" t="str">
        <f>IF('Publication Bias Analysis'!AS:AS&lt;&gt;"",RANK('Publication Bias Analysis'!AS:AS,'Publication Bias Analysis'!AS:AS,1)+COUNTIF('Publication Bias Analysis'!AS$2:AS98,'Publication Bias Analysis'!AS99),"")</f>
        <v/>
      </c>
      <c r="FC99" s="6" t="str">
        <f t="shared" si="167"/>
        <v/>
      </c>
      <c r="FD99" s="43" t="e">
        <f>IF(AND(Include_study?="Yes",Sufficient_data="Yes"),'Publication Bias Analysis'!AR99,NA())</f>
        <v>#N/A</v>
      </c>
      <c r="FE99" s="43" t="e">
        <f>IF(AND(Include_study?="Yes",Sufficient_data="Yes"),'Publication Bias Analysis'!AS99,NA())</f>
        <v>#N/A</v>
      </c>
      <c r="FF99" s="6" t="str">
        <f>IF(AND(Include_study?="Yes",Sufficient_data="Yes"),Calculations!FD99-AVERAGE('Publication Bias Analysis'!AR:AR),"")</f>
        <v/>
      </c>
      <c r="FG99" s="54" t="str">
        <f>IF(AND(Include_study?="Yes",Sufficient_data="Yes"),FE:FE-('Publication Bias Analysis'!AV$30+'Publication Bias Analysis'!AV$31*FD:FD),"")</f>
        <v/>
      </c>
      <c r="FM99" s="157"/>
      <c r="FN99" s="6" t="str">
        <f t="shared" si="202"/>
        <v/>
      </c>
      <c r="FO99" s="6" t="str">
        <f t="shared" si="168"/>
        <v/>
      </c>
      <c r="FP99" s="54" t="str">
        <f t="shared" si="205"/>
        <v/>
      </c>
      <c r="FQ99" s="33"/>
    </row>
    <row r="100" spans="1:173" x14ac:dyDescent="0.2">
      <c r="A100" s="163"/>
      <c r="B100" s="10" t="str">
        <f>IF(AND(Sufficient_data="Yes",Include_study?="Yes"),IF(AND(Sort_By=$E$1,Order="Ascending"),IF(Input!Study_name="",COUNTIFS(Input!Study_name,"&lt;&gt;"&amp;"",Include_study?,"Yes",Sufficient_data,"Yes")+1,IF(COUNT(E100)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0" s="10" t="str">
        <f>IF(B100&lt;&gt;"",IF(B100=0,COUNTIF(B$2:B99,0)+1,COUNTIF(B$2:B99,B100)+COUNTIF(B:B,"&lt;"&amp;B100)+1),"")</f>
        <v/>
      </c>
      <c r="D100" s="10" t="str">
        <f t="shared" si="206"/>
        <v/>
      </c>
      <c r="E100" s="6" t="str">
        <f>IF(AND(Sufficient_data="Yes",Include_study?="Yes",Input!Study_name&lt;&gt;""),Input!Study_name,"")</f>
        <v/>
      </c>
      <c r="F100" s="6" t="str">
        <f>IF(AND(Sufficient_data="Yes",Include_study?="Yes"),Input!Effect_size,"")</f>
        <v/>
      </c>
      <c r="G100" s="10" t="str">
        <f>IF(AND(Sufficient_data="Yes",Include_study?="Yes",Input!Number_of_observations&lt;&gt;""),Input!Number_of_observations,"")</f>
        <v/>
      </c>
      <c r="H100" s="6" t="str">
        <f>IF(AND(Sufficient_data="Yes",Include_study?="Yes"),Input!Standard_error,"")</f>
        <v/>
      </c>
      <c r="I100" s="6" t="str">
        <f t="shared" si="207"/>
        <v/>
      </c>
      <c r="J100" s="6" t="str">
        <f t="shared" si="208"/>
        <v/>
      </c>
      <c r="K100" s="6" t="str">
        <f t="shared" si="209"/>
        <v/>
      </c>
      <c r="L100" s="6" t="str">
        <f t="shared" si="210"/>
        <v/>
      </c>
      <c r="M100" s="120" t="str">
        <f t="shared" si="211"/>
        <v/>
      </c>
      <c r="N100" s="54" t="str">
        <f t="shared" si="212"/>
        <v/>
      </c>
      <c r="O100" s="33"/>
      <c r="P100" s="75" t="e">
        <f t="shared" si="213"/>
        <v>#N/A</v>
      </c>
      <c r="Q100" s="6" t="e">
        <f>IF(AND(Sufficient_data="Yes",Include_study?="Yes",Input!Number_of_observations&lt;&gt;""),Effect_size-CI_Lower_limit,NA())</f>
        <v>#N/A</v>
      </c>
      <c r="R100" s="54" t="e">
        <f>IF(AND(Sufficient_data="Yes",Include_study?="Yes",Input!Number_of_observations&lt;&gt;""),CI_Upper_limit-Effect_size,NA())</f>
        <v>#N/A</v>
      </c>
      <c r="S100" s="33"/>
      <c r="T100" s="33"/>
      <c r="U100" s="33"/>
      <c r="V100" s="33"/>
      <c r="W100" s="163"/>
      <c r="X100" s="16" t="str">
        <f t="shared" si="144"/>
        <v/>
      </c>
      <c r="Y100" s="6" t="str">
        <f t="shared" si="214"/>
        <v/>
      </c>
      <c r="Z100" s="6" t="str">
        <f t="shared" si="215"/>
        <v/>
      </c>
      <c r="AA100" s="6" t="str">
        <f>IF(AND(Sufficient_data="Yes",Include_study?="Yes",Subgroup&lt;&gt;""),Input!Effect_size,"")</f>
        <v/>
      </c>
      <c r="AB100" s="6" t="str">
        <f t="shared" si="216"/>
        <v/>
      </c>
      <c r="AC100" s="6" t="str">
        <f t="shared" si="217"/>
        <v/>
      </c>
      <c r="AD100" s="6" t="str">
        <f t="shared" si="218"/>
        <v/>
      </c>
      <c r="AE100" s="6" t="str">
        <f t="shared" si="219"/>
        <v/>
      </c>
      <c r="AF100" s="6" t="str">
        <f t="shared" si="220"/>
        <v/>
      </c>
      <c r="AG100" s="125" t="str">
        <f t="shared" si="179"/>
        <v/>
      </c>
      <c r="AH100" s="128" t="str">
        <f t="shared" si="221"/>
        <v/>
      </c>
      <c r="AI100" s="33"/>
      <c r="AJ100" s="75" t="e">
        <f t="shared" si="145"/>
        <v>#N/A</v>
      </c>
      <c r="AK100" s="37" t="e">
        <f t="shared" si="222"/>
        <v>#N/A</v>
      </c>
      <c r="AL100" s="54" t="e">
        <f t="shared" si="223"/>
        <v>#N/A</v>
      </c>
      <c r="AM100" s="33"/>
      <c r="AN100" s="77" t="str">
        <f t="shared" si="146"/>
        <v/>
      </c>
      <c r="AO100" s="6" t="str">
        <f>IF(AND(Sufficient_data="Yes",Include_study?="Yes",Subgroup&lt;&gt;""),IF(COUNTIFS(Input!G$2:G99,"="&amp;"Yes",Input!C$2:C99,"="&amp;"Yes",Input!H$2:H99,"="&amp;Subgroup)&gt;0,"",Subgroup),"")</f>
        <v/>
      </c>
      <c r="AP100" s="16" t="str">
        <f t="shared" si="147"/>
        <v/>
      </c>
      <c r="AQ100" s="10" t="str">
        <f t="shared" si="148"/>
        <v/>
      </c>
      <c r="AR100" s="6" t="str">
        <f t="shared" si="149"/>
        <v/>
      </c>
      <c r="AS100" s="24" t="str">
        <f t="shared" si="150"/>
        <v/>
      </c>
      <c r="AT100" s="12" t="str">
        <f t="shared" si="151"/>
        <v/>
      </c>
      <c r="AU100" s="6" t="str">
        <f t="shared" si="152"/>
        <v/>
      </c>
      <c r="AV100" s="43" t="str">
        <f t="shared" si="224"/>
        <v/>
      </c>
      <c r="AW100" s="6" t="str">
        <f t="shared" si="153"/>
        <v/>
      </c>
      <c r="AX100" s="6" t="str">
        <f t="shared" si="154"/>
        <v/>
      </c>
      <c r="AY100" s="43" t="str">
        <f t="shared" si="225"/>
        <v/>
      </c>
      <c r="AZ100" s="16" t="str">
        <f t="shared" si="155"/>
        <v/>
      </c>
      <c r="BA100" s="131" t="str">
        <f t="shared" si="226"/>
        <v/>
      </c>
      <c r="BB100" s="131" t="str">
        <f t="shared" si="227"/>
        <v/>
      </c>
      <c r="BC100" s="6" t="str">
        <f t="shared" si="156"/>
        <v/>
      </c>
      <c r="BD100" s="6" t="str">
        <f t="shared" si="157"/>
        <v/>
      </c>
      <c r="BE100" s="131" t="str">
        <f t="shared" si="228"/>
        <v/>
      </c>
      <c r="BF100" s="131" t="str">
        <f t="shared" si="229"/>
        <v/>
      </c>
      <c r="BG100" s="6" t="str">
        <f t="shared" si="158"/>
        <v/>
      </c>
      <c r="BH100" s="6" t="str">
        <f t="shared" si="159"/>
        <v/>
      </c>
      <c r="BI100" s="6" t="str">
        <f t="shared" si="160"/>
        <v/>
      </c>
      <c r="BJ100" s="6" t="e">
        <f t="shared" si="161"/>
        <v>#N/A</v>
      </c>
      <c r="BK100" s="12" t="str">
        <f t="shared" si="203"/>
        <v/>
      </c>
      <c r="BL100" s="6" t="str">
        <f t="shared" si="162"/>
        <v/>
      </c>
      <c r="BM100" s="6" t="str">
        <f t="shared" si="230"/>
        <v/>
      </c>
      <c r="BN100" s="37" t="str">
        <f t="shared" si="163"/>
        <v/>
      </c>
      <c r="BO100" s="54" t="str">
        <f t="shared" si="204"/>
        <v/>
      </c>
      <c r="BP100" s="33"/>
      <c r="BQ100" s="33"/>
      <c r="BR100" s="33"/>
      <c r="BS100" s="33"/>
      <c r="BT100" s="164"/>
      <c r="BU100" s="6" t="e">
        <f t="shared" si="190"/>
        <v>#N/A</v>
      </c>
      <c r="BV100" s="6" t="e">
        <f t="shared" si="191"/>
        <v>#N/A</v>
      </c>
      <c r="BW100" s="6" t="str">
        <f t="shared" si="231"/>
        <v/>
      </c>
      <c r="BX100" s="6" t="str">
        <f>IF(AND(Sufficient_data="Yes",Include_study?="Yes",Moderator&lt;&gt;""),'Moderator Analysis'!F:F-CG$3,"")</f>
        <v/>
      </c>
      <c r="BY100" s="54" t="str">
        <f>IF(AND(Sufficient_data="Yes",Include_study?="Yes",Moderator&lt;&gt;""),Weightf*(Effect_size-CG$5-CG$4*'Moderator Analysis'!F:F)^2,"")</f>
        <v/>
      </c>
      <c r="BZ100" s="33"/>
      <c r="CA100" s="75" t="str">
        <f>IF(AND(Sufficient_data="Yes",Include_study?="Yes",Moderator&lt;&gt;""),1/('Publication Bias Analysis'!F100^2+CG$7),"")</f>
        <v/>
      </c>
      <c r="CB100" s="6" t="str">
        <f>IF(AND(Sufficient_data="Yes",Include_study?="Yes",CA100&lt;&gt;""),Effect_size-'Moderator Analysis'!J$37,"")</f>
        <v/>
      </c>
      <c r="CC100" s="6" t="str">
        <f t="shared" si="232"/>
        <v/>
      </c>
      <c r="CD100" s="54" t="str">
        <f>IF(AND(Sufficient_data="Yes",Include_study?="Yes",CA100&lt;&gt;""),CA:CA*(Effect_size-'Moderator Analysis'!J$29-'Moderator Analysis'!J$30*Moderator)^2,"")</f>
        <v/>
      </c>
      <c r="CI100" s="164"/>
      <c r="CJ100" s="166"/>
      <c r="CK100" s="6" t="str">
        <f t="shared" si="233"/>
        <v/>
      </c>
      <c r="CL100" s="37" t="str">
        <f t="shared" si="234"/>
        <v/>
      </c>
      <c r="CM100" s="37" t="str">
        <f>IF(AND(Include_study?="Yes",Sufficient_data="Yes"),1/(Standard_error^2+IF(Additional_model="Fixed effect",0,'Publication Bias Analysis'!L$32)),"")</f>
        <v/>
      </c>
      <c r="CN100" s="37" t="str">
        <f>IF(AND(Include_study?="Yes",Sufficient_data="Yes"),'Publication Bias Analysis'!E:E-'Publication Bias Analysis'!I$29,"")</f>
        <v/>
      </c>
      <c r="CO100" s="37" t="str">
        <f t="shared" si="235"/>
        <v/>
      </c>
      <c r="CP100" s="37" t="str">
        <f t="shared" si="236"/>
        <v/>
      </c>
      <c r="CQ100" s="104" t="str">
        <f t="shared" si="237"/>
        <v/>
      </c>
      <c r="CR100" s="104" t="str">
        <f>IF(AND(Include_study?="Yes",Sufficient_data="Yes"),CQ:CQ+IF(DC:DC&lt;0,-1,1)*COUNTIF(CQ$2:CQ99,CQ:CQ),"")</f>
        <v/>
      </c>
      <c r="CS100" s="104" t="str">
        <f>IF(AND(Include_study?="Yes",Sufficient_data="Yes"),RANK(DG:DG,DG:DG,1)*IF(DF:DF&lt;0,-1,1)+IF(DF:DF&lt;0,-1,1)*COUNTIF(CQ$2:CQ99,CQ:CQ),"")</f>
        <v/>
      </c>
      <c r="CT100" s="104" t="str">
        <f>IF(AND(Include_study?="Yes",Sufficient_data="Yes"),RANK(DJ:DJ,DJ:DJ,1)*IF(DI:DI&lt;0,-1,1)+IF(DI:DI&lt;0,-1,1)*COUNTIF(CQ$2:CQ99,CQ:CQ),"")</f>
        <v/>
      </c>
      <c r="CU100" s="6" t="e">
        <f>IF(AND(Include_study?="Yes",Sufficient_data="Yes"),'Publication Bias Analysis'!E:E,NA())</f>
        <v>#N/A</v>
      </c>
      <c r="CV100" s="54" t="e">
        <f>IF(AND(Include_study?="Yes",Sufficient_data="Yes"),'Publication Bias Analysis'!F:F,NA())</f>
        <v>#N/A</v>
      </c>
      <c r="CW100" s="33"/>
      <c r="CX100" s="33"/>
      <c r="CY100" s="33"/>
      <c r="CZ100" s="33"/>
      <c r="DA100" s="33"/>
      <c r="DB100" s="157"/>
      <c r="DC10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0" s="6" t="str">
        <f t="shared" si="164"/>
        <v/>
      </c>
      <c r="DE100" s="54" t="str">
        <f>IF(AND(Include_study?="Yes",Sufficient_data="Yes"),1/('Publication Bias Analysis'!F:F^2+IF(Additional_model="Fixed effect",0,$DN$6)),"")</f>
        <v/>
      </c>
      <c r="DF100" s="6" t="str">
        <f>IF(AND(Include_study?="Yes",Sufficient_data="Yes"),IF('Publication Bias Analysis'!L$38="Left",'Publication Bias Analysis'!E:E-DN$3,DN$3-'Publication Bias Analysis'!E:E),"")</f>
        <v/>
      </c>
      <c r="DG100" s="6" t="str">
        <f t="shared" si="165"/>
        <v/>
      </c>
      <c r="DH100" s="54" t="str">
        <f>IF(AND(DF100&lt;&gt;"",CR100&lt;=MAX(CR:CR)-DN$7),1/('Publication Bias Analysis'!F:F^2+IF(Additional_model="Fixed effect",0,$DN$13)),"")</f>
        <v/>
      </c>
      <c r="DI100" s="6" t="str">
        <f>IF(AND(Include_study?="Yes",Sufficient_data="Yes"),IF('Publication Bias Analysis'!L$38="Left",'Publication Bias Analysis'!E:E-DN$10,DN$10-'Publication Bias Analysis'!E:E),"")</f>
        <v/>
      </c>
      <c r="DJ100" s="6" t="str">
        <f t="shared" si="166"/>
        <v/>
      </c>
      <c r="DK100" s="54" t="str">
        <f t="shared" si="238"/>
        <v/>
      </c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W100" s="33"/>
      <c r="DX100" s="33"/>
      <c r="DY100" s="33"/>
      <c r="DZ100" s="33"/>
      <c r="EA100" s="33"/>
      <c r="EB100" s="157"/>
      <c r="EC100" s="6" t="str">
        <f>IF(AND(Include_study?="Yes",Sufficient_data="Yes"),Calculations!CO:CO-AVERAGE(Calculations!CO:CO),"")</f>
        <v/>
      </c>
      <c r="ED100" s="54" t="str">
        <f>IF(AND(Include_study?="Yes",Sufficient_data="Yes"),Calculations!CP100-('Publication Bias Analysis'!P$3+Calculations!CO100*'Publication Bias Analysis'!P$4),"")</f>
        <v/>
      </c>
      <c r="EE100" s="33"/>
      <c r="EF100" s="157"/>
      <c r="EG100" s="6" t="str">
        <f t="shared" si="239"/>
        <v/>
      </c>
      <c r="EH100" s="6" t="str">
        <f t="shared" si="240"/>
        <v/>
      </c>
      <c r="EI100" s="10" t="str">
        <f t="shared" si="241"/>
        <v/>
      </c>
      <c r="EJ100" s="10" t="str">
        <f t="shared" si="242"/>
        <v/>
      </c>
      <c r="EK100" s="10" t="str">
        <f>IF(AND(Include_study?="Yes",Sufficient_data="Yes"),COUNTIFS(EI$2:EI99,"&lt;"&amp;EI100,EJ$2:EJ99,"&lt;"&amp;EJ100)+COUNTIFS(EI$2:EI99,"&gt;"&amp;EI100,EJ$2:EJ99,"&gt;"&amp;EJ100)+COUNTIFS(EI101:EI$201,"&lt;"&amp;EI100,EJ101:EJ$201,"&lt;"&amp;EJ100)+COUNTIFS(EI101:EI$201,"&gt;"&amp;EI100,EJ101:EJ$201,"&gt;"&amp;EJ100),"")</f>
        <v/>
      </c>
      <c r="EL100" s="70" t="str">
        <f>IF(AND(Include_study?="Yes",Sufficient_data="Yes"),COUNTIFS(EI$2:EI99,"&lt;"&amp;EI100,EJ$2:EJ99,"&gt;"&amp;EJ100)+COUNTIFS(EI$2:EI99,"&gt;"&amp;EI100,EJ$2:EJ99,"&lt;"&amp;EJ100)+COUNTIFS(EI101:EI$201,"&lt;"&amp;EI100,EJ101:EJ$201,"&gt;"&amp;EJ100)+COUNTIFS(EI101:EI$201,"&gt;"&amp;EI100,EJ101:EJ$201,"&lt;"&amp;EJ100),"")</f>
        <v/>
      </c>
      <c r="EN100" s="157"/>
      <c r="EO100" s="33"/>
      <c r="EP100" s="33"/>
      <c r="EQ100" s="33"/>
      <c r="ER100" s="33"/>
      <c r="ES100" s="157"/>
      <c r="ET100" s="6" t="e">
        <f t="shared" si="243"/>
        <v>#N/A</v>
      </c>
      <c r="EU100" s="54" t="e">
        <f t="shared" si="244"/>
        <v>#N/A</v>
      </c>
      <c r="EV100" s="33"/>
      <c r="EW100" s="33"/>
      <c r="EX100" s="33"/>
      <c r="EY100" s="33"/>
      <c r="EZ100" s="33"/>
      <c r="FA100" s="157"/>
      <c r="FB100" s="10" t="str">
        <f>IF('Publication Bias Analysis'!AS:AS&lt;&gt;"",RANK('Publication Bias Analysis'!AS:AS,'Publication Bias Analysis'!AS:AS,1)+COUNTIF('Publication Bias Analysis'!AS$2:AS99,'Publication Bias Analysis'!AS100),"")</f>
        <v/>
      </c>
      <c r="FC100" s="6" t="str">
        <f t="shared" si="167"/>
        <v/>
      </c>
      <c r="FD100" s="43" t="e">
        <f>IF(AND(Include_study?="Yes",Sufficient_data="Yes"),'Publication Bias Analysis'!AR100,NA())</f>
        <v>#N/A</v>
      </c>
      <c r="FE100" s="43" t="e">
        <f>IF(AND(Include_study?="Yes",Sufficient_data="Yes"),'Publication Bias Analysis'!AS100,NA())</f>
        <v>#N/A</v>
      </c>
      <c r="FF100" s="6" t="str">
        <f>IF(AND(Include_study?="Yes",Sufficient_data="Yes"),Calculations!FD100-AVERAGE('Publication Bias Analysis'!AR:AR),"")</f>
        <v/>
      </c>
      <c r="FG100" s="54" t="str">
        <f>IF(AND(Include_study?="Yes",Sufficient_data="Yes"),FE:FE-('Publication Bias Analysis'!AV$30+'Publication Bias Analysis'!AV$31*FD:FD),"")</f>
        <v/>
      </c>
      <c r="FM100" s="157"/>
      <c r="FN100" s="6" t="str">
        <f t="shared" si="202"/>
        <v/>
      </c>
      <c r="FO100" s="6" t="str">
        <f t="shared" si="168"/>
        <v/>
      </c>
      <c r="FP100" s="54" t="str">
        <f t="shared" si="205"/>
        <v/>
      </c>
      <c r="FQ100" s="33"/>
    </row>
    <row r="101" spans="1:173" x14ac:dyDescent="0.2">
      <c r="A101" s="163"/>
      <c r="B101" s="10" t="str">
        <f>IF(AND(Sufficient_data="Yes",Include_study?="Yes"),IF(AND(Sort_By=$E$1,Order="Ascending"),IF(Input!Study_name="",COUNTIFS(Input!Study_name,"&lt;&gt;"&amp;"",Include_study?,"Yes",Sufficient_data,"Yes")+1,IF(COUNT(E101)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1" s="10" t="str">
        <f>IF(B101&lt;&gt;"",IF(B101=0,COUNTIF(B$2:B100,0)+1,COUNTIF(B$2:B100,B101)+COUNTIF(B:B,"&lt;"&amp;B101)+1),"")</f>
        <v/>
      </c>
      <c r="D101" s="10" t="str">
        <f t="shared" si="206"/>
        <v/>
      </c>
      <c r="E101" s="6" t="str">
        <f>IF(AND(Sufficient_data="Yes",Include_study?="Yes",Input!Study_name&lt;&gt;""),Input!Study_name,"")</f>
        <v/>
      </c>
      <c r="F101" s="6" t="str">
        <f>IF(AND(Sufficient_data="Yes",Include_study?="Yes"),Input!Effect_size,"")</f>
        <v/>
      </c>
      <c r="G101" s="10" t="str">
        <f>IF(AND(Sufficient_data="Yes",Include_study?="Yes",Input!Number_of_observations&lt;&gt;""),Input!Number_of_observations,"")</f>
        <v/>
      </c>
      <c r="H101" s="6" t="str">
        <f>IF(AND(Sufficient_data="Yes",Include_study?="Yes"),Input!Standard_error,"")</f>
        <v/>
      </c>
      <c r="I101" s="6" t="str">
        <f t="shared" si="207"/>
        <v/>
      </c>
      <c r="J101" s="6" t="str">
        <f t="shared" si="208"/>
        <v/>
      </c>
      <c r="K101" s="6" t="str">
        <f t="shared" si="209"/>
        <v/>
      </c>
      <c r="L101" s="6" t="str">
        <f t="shared" si="210"/>
        <v/>
      </c>
      <c r="M101" s="120" t="str">
        <f t="shared" si="211"/>
        <v/>
      </c>
      <c r="N101" s="54" t="str">
        <f t="shared" si="212"/>
        <v/>
      </c>
      <c r="O101" s="33"/>
      <c r="P101" s="75" t="e">
        <f t="shared" si="213"/>
        <v>#N/A</v>
      </c>
      <c r="Q101" s="6" t="e">
        <f>IF(AND(Sufficient_data="Yes",Include_study?="Yes",Input!Number_of_observations&lt;&gt;""),Effect_size-CI_Lower_limit,NA())</f>
        <v>#N/A</v>
      </c>
      <c r="R101" s="54" t="e">
        <f>IF(AND(Sufficient_data="Yes",Include_study?="Yes",Input!Number_of_observations&lt;&gt;""),CI_Upper_limit-Effect_size,NA())</f>
        <v>#N/A</v>
      </c>
      <c r="S101" s="33"/>
      <c r="T101" s="33"/>
      <c r="U101" s="33"/>
      <c r="V101" s="33"/>
      <c r="W101" s="163"/>
      <c r="X101" s="16" t="str">
        <f t="shared" si="144"/>
        <v/>
      </c>
      <c r="Y101" s="6" t="str">
        <f t="shared" si="214"/>
        <v/>
      </c>
      <c r="Z101" s="6" t="str">
        <f t="shared" si="215"/>
        <v/>
      </c>
      <c r="AA101" s="6" t="str">
        <f>IF(AND(Sufficient_data="Yes",Include_study?="Yes",Subgroup&lt;&gt;""),Input!Effect_size,"")</f>
        <v/>
      </c>
      <c r="AB101" s="6" t="str">
        <f t="shared" si="216"/>
        <v/>
      </c>
      <c r="AC101" s="6" t="str">
        <f t="shared" si="217"/>
        <v/>
      </c>
      <c r="AD101" s="6" t="str">
        <f t="shared" si="218"/>
        <v/>
      </c>
      <c r="AE101" s="6" t="str">
        <f t="shared" si="219"/>
        <v/>
      </c>
      <c r="AF101" s="6" t="str">
        <f t="shared" si="220"/>
        <v/>
      </c>
      <c r="AG101" s="125" t="str">
        <f t="shared" si="179"/>
        <v/>
      </c>
      <c r="AH101" s="128" t="str">
        <f t="shared" si="221"/>
        <v/>
      </c>
      <c r="AI101" s="33"/>
      <c r="AJ101" s="75" t="e">
        <f t="shared" si="145"/>
        <v>#N/A</v>
      </c>
      <c r="AK101" s="37" t="e">
        <f t="shared" si="222"/>
        <v>#N/A</v>
      </c>
      <c r="AL101" s="54" t="e">
        <f t="shared" si="223"/>
        <v>#N/A</v>
      </c>
      <c r="AM101" s="33"/>
      <c r="AN101" s="77" t="str">
        <f t="shared" si="146"/>
        <v/>
      </c>
      <c r="AO101" s="6" t="str">
        <f>IF(AND(Sufficient_data="Yes",Include_study?="Yes",Subgroup&lt;&gt;""),IF(COUNTIFS(Input!G$2:G100,"="&amp;"Yes",Input!C$2:C100,"="&amp;"Yes",Input!H$2:H100,"="&amp;Subgroup)&gt;0,"",Subgroup),"")</f>
        <v/>
      </c>
      <c r="AP101" s="16" t="str">
        <f t="shared" si="147"/>
        <v/>
      </c>
      <c r="AQ101" s="10" t="str">
        <f t="shared" si="148"/>
        <v/>
      </c>
      <c r="AR101" s="6" t="str">
        <f t="shared" si="149"/>
        <v/>
      </c>
      <c r="AS101" s="24" t="str">
        <f t="shared" si="150"/>
        <v/>
      </c>
      <c r="AT101" s="12" t="str">
        <f t="shared" si="151"/>
        <v/>
      </c>
      <c r="AU101" s="6" t="str">
        <f t="shared" si="152"/>
        <v/>
      </c>
      <c r="AV101" s="43" t="str">
        <f t="shared" si="224"/>
        <v/>
      </c>
      <c r="AW101" s="6" t="str">
        <f t="shared" si="153"/>
        <v/>
      </c>
      <c r="AX101" s="6" t="str">
        <f t="shared" si="154"/>
        <v/>
      </c>
      <c r="AY101" s="43" t="str">
        <f t="shared" si="225"/>
        <v/>
      </c>
      <c r="AZ101" s="16" t="str">
        <f t="shared" si="155"/>
        <v/>
      </c>
      <c r="BA101" s="131" t="str">
        <f t="shared" si="226"/>
        <v/>
      </c>
      <c r="BB101" s="131" t="str">
        <f t="shared" si="227"/>
        <v/>
      </c>
      <c r="BC101" s="6" t="str">
        <f t="shared" si="156"/>
        <v/>
      </c>
      <c r="BD101" s="6" t="str">
        <f t="shared" si="157"/>
        <v/>
      </c>
      <c r="BE101" s="131" t="str">
        <f t="shared" si="228"/>
        <v/>
      </c>
      <c r="BF101" s="131" t="str">
        <f t="shared" si="229"/>
        <v/>
      </c>
      <c r="BG101" s="6" t="str">
        <f t="shared" si="158"/>
        <v/>
      </c>
      <c r="BH101" s="6" t="str">
        <f t="shared" si="159"/>
        <v/>
      </c>
      <c r="BI101" s="6" t="str">
        <f t="shared" si="160"/>
        <v/>
      </c>
      <c r="BJ101" s="6" t="e">
        <f t="shared" si="161"/>
        <v>#N/A</v>
      </c>
      <c r="BK101" s="12" t="str">
        <f t="shared" si="203"/>
        <v/>
      </c>
      <c r="BL101" s="6" t="str">
        <f t="shared" si="162"/>
        <v/>
      </c>
      <c r="BM101" s="6" t="str">
        <f t="shared" si="230"/>
        <v/>
      </c>
      <c r="BN101" s="37" t="str">
        <f t="shared" si="163"/>
        <v/>
      </c>
      <c r="BO101" s="54" t="str">
        <f t="shared" si="204"/>
        <v/>
      </c>
      <c r="BP101" s="33"/>
      <c r="BQ101" s="33"/>
      <c r="BR101" s="33"/>
      <c r="BS101" s="33"/>
      <c r="BT101" s="164"/>
      <c r="BU101" s="6" t="e">
        <f t="shared" si="190"/>
        <v>#N/A</v>
      </c>
      <c r="BV101" s="6" t="e">
        <f t="shared" si="191"/>
        <v>#N/A</v>
      </c>
      <c r="BW101" s="6" t="str">
        <f t="shared" si="231"/>
        <v/>
      </c>
      <c r="BX101" s="6" t="str">
        <f>IF(AND(Sufficient_data="Yes",Include_study?="Yes",Moderator&lt;&gt;""),'Moderator Analysis'!F:F-CG$3,"")</f>
        <v/>
      </c>
      <c r="BY101" s="54" t="str">
        <f>IF(AND(Sufficient_data="Yes",Include_study?="Yes",Moderator&lt;&gt;""),Weightf*(Effect_size-CG$5-CG$4*'Moderator Analysis'!F:F)^2,"")</f>
        <v/>
      </c>
      <c r="BZ101" s="33"/>
      <c r="CA101" s="75" t="str">
        <f>IF(AND(Sufficient_data="Yes",Include_study?="Yes",Moderator&lt;&gt;""),1/('Publication Bias Analysis'!F101^2+CG$7),"")</f>
        <v/>
      </c>
      <c r="CB101" s="6" t="str">
        <f>IF(AND(Sufficient_data="Yes",Include_study?="Yes",CA101&lt;&gt;""),Effect_size-'Moderator Analysis'!J$37,"")</f>
        <v/>
      </c>
      <c r="CC101" s="6" t="str">
        <f t="shared" si="232"/>
        <v/>
      </c>
      <c r="CD101" s="54" t="str">
        <f>IF(AND(Sufficient_data="Yes",Include_study?="Yes",CA101&lt;&gt;""),CA:CA*(Effect_size-'Moderator Analysis'!J$29-'Moderator Analysis'!J$30*Moderator)^2,"")</f>
        <v/>
      </c>
      <c r="CI101" s="164"/>
      <c r="CJ101" s="166"/>
      <c r="CK101" s="6" t="str">
        <f t="shared" si="233"/>
        <v/>
      </c>
      <c r="CL101" s="37" t="str">
        <f t="shared" si="234"/>
        <v/>
      </c>
      <c r="CM101" s="37" t="str">
        <f>IF(AND(Include_study?="Yes",Sufficient_data="Yes"),1/(Standard_error^2+IF(Additional_model="Fixed effect",0,'Publication Bias Analysis'!L$32)),"")</f>
        <v/>
      </c>
      <c r="CN101" s="37" t="str">
        <f>IF(AND(Include_study?="Yes",Sufficient_data="Yes"),'Publication Bias Analysis'!E:E-'Publication Bias Analysis'!I$29,"")</f>
        <v/>
      </c>
      <c r="CO101" s="37" t="str">
        <f t="shared" si="235"/>
        <v/>
      </c>
      <c r="CP101" s="37" t="str">
        <f t="shared" si="236"/>
        <v/>
      </c>
      <c r="CQ101" s="104" t="str">
        <f t="shared" si="237"/>
        <v/>
      </c>
      <c r="CR101" s="104" t="str">
        <f>IF(AND(Include_study?="Yes",Sufficient_data="Yes"),CQ:CQ+IF(DC:DC&lt;0,-1,1)*COUNTIF(CQ$2:CQ100,CQ:CQ),"")</f>
        <v/>
      </c>
      <c r="CS101" s="104" t="str">
        <f>IF(AND(Include_study?="Yes",Sufficient_data="Yes"),RANK(DG:DG,DG:DG,1)*IF(DF:DF&lt;0,-1,1)+IF(DF:DF&lt;0,-1,1)*COUNTIF(CQ$2:CQ100,CQ:CQ),"")</f>
        <v/>
      </c>
      <c r="CT101" s="104" t="str">
        <f>IF(AND(Include_study?="Yes",Sufficient_data="Yes"),RANK(DJ:DJ,DJ:DJ,1)*IF(DI:DI&lt;0,-1,1)+IF(DI:DI&lt;0,-1,1)*COUNTIF(CQ$2:CQ100,CQ:CQ),"")</f>
        <v/>
      </c>
      <c r="CU101" s="6" t="e">
        <f>IF(AND(Include_study?="Yes",Sufficient_data="Yes"),'Publication Bias Analysis'!E:E,NA())</f>
        <v>#N/A</v>
      </c>
      <c r="CV101" s="54" t="e">
        <f>IF(AND(Include_study?="Yes",Sufficient_data="Yes"),'Publication Bias Analysis'!F:F,NA())</f>
        <v>#N/A</v>
      </c>
      <c r="CW101" s="33"/>
      <c r="CX101" s="33"/>
      <c r="CY101" s="33"/>
      <c r="CZ101" s="33"/>
      <c r="DA101" s="33"/>
      <c r="DB101" s="157"/>
      <c r="DC10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1" s="6" t="str">
        <f t="shared" si="164"/>
        <v/>
      </c>
      <c r="DE101" s="54" t="str">
        <f>IF(AND(Include_study?="Yes",Sufficient_data="Yes"),1/('Publication Bias Analysis'!F:F^2+IF(Additional_model="Fixed effect",0,$DN$6)),"")</f>
        <v/>
      </c>
      <c r="DF101" s="6" t="str">
        <f>IF(AND(Include_study?="Yes",Sufficient_data="Yes"),IF('Publication Bias Analysis'!L$38="Left",'Publication Bias Analysis'!E:E-DN$3,DN$3-'Publication Bias Analysis'!E:E),"")</f>
        <v/>
      </c>
      <c r="DG101" s="6" t="str">
        <f t="shared" si="165"/>
        <v/>
      </c>
      <c r="DH101" s="54" t="str">
        <f>IF(AND(DF101&lt;&gt;"",CR101&lt;=MAX(CR:CR)-DN$7),1/('Publication Bias Analysis'!F:F^2+IF(Additional_model="Fixed effect",0,$DN$13)),"")</f>
        <v/>
      </c>
      <c r="DI101" s="6" t="str">
        <f>IF(AND(Include_study?="Yes",Sufficient_data="Yes"),IF('Publication Bias Analysis'!L$38="Left",'Publication Bias Analysis'!E:E-DN$10,DN$10-'Publication Bias Analysis'!E:E),"")</f>
        <v/>
      </c>
      <c r="DJ101" s="6" t="str">
        <f t="shared" si="166"/>
        <v/>
      </c>
      <c r="DK101" s="54" t="str">
        <f t="shared" si="238"/>
        <v/>
      </c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W101" s="33"/>
      <c r="DX101" s="33"/>
      <c r="DY101" s="33"/>
      <c r="DZ101" s="33"/>
      <c r="EA101" s="33"/>
      <c r="EB101" s="157"/>
      <c r="EC101" s="6" t="str">
        <f>IF(AND(Include_study?="Yes",Sufficient_data="Yes"),Calculations!CO:CO-AVERAGE(Calculations!CO:CO),"")</f>
        <v/>
      </c>
      <c r="ED101" s="54" t="str">
        <f>IF(AND(Include_study?="Yes",Sufficient_data="Yes"),Calculations!CP101-('Publication Bias Analysis'!P$3+Calculations!CO101*'Publication Bias Analysis'!P$4),"")</f>
        <v/>
      </c>
      <c r="EE101" s="33"/>
      <c r="EF101" s="157"/>
      <c r="EG101" s="6" t="str">
        <f t="shared" si="239"/>
        <v/>
      </c>
      <c r="EH101" s="6" t="str">
        <f t="shared" si="240"/>
        <v/>
      </c>
      <c r="EI101" s="10" t="str">
        <f t="shared" si="241"/>
        <v/>
      </c>
      <c r="EJ101" s="10" t="str">
        <f t="shared" si="242"/>
        <v/>
      </c>
      <c r="EK101" s="10" t="str">
        <f>IF(AND(Include_study?="Yes",Sufficient_data="Yes"),COUNTIFS(EI$2:EI100,"&lt;"&amp;EI101,EJ$2:EJ100,"&lt;"&amp;EJ101)+COUNTIFS(EI$2:EI100,"&gt;"&amp;EI101,EJ$2:EJ100,"&gt;"&amp;EJ101)+COUNTIFS(EI102:EI$201,"&lt;"&amp;EI101,EJ102:EJ$201,"&lt;"&amp;EJ101)+COUNTIFS(EI102:EI$201,"&gt;"&amp;EI101,EJ102:EJ$201,"&gt;"&amp;EJ101),"")</f>
        <v/>
      </c>
      <c r="EL101" s="70" t="str">
        <f>IF(AND(Include_study?="Yes",Sufficient_data="Yes"),COUNTIFS(EI$2:EI100,"&lt;"&amp;EI101,EJ$2:EJ100,"&gt;"&amp;EJ101)+COUNTIFS(EI$2:EI100,"&gt;"&amp;EI101,EJ$2:EJ100,"&lt;"&amp;EJ101)+COUNTIFS(EI102:EI$201,"&lt;"&amp;EI101,EJ102:EJ$201,"&gt;"&amp;EJ101)+COUNTIFS(EI102:EI$201,"&gt;"&amp;EI101,EJ102:EJ$201,"&lt;"&amp;EJ101),"")</f>
        <v/>
      </c>
      <c r="EN101" s="157"/>
      <c r="EO101" s="33"/>
      <c r="EP101" s="33"/>
      <c r="EQ101" s="33"/>
      <c r="ER101" s="33"/>
      <c r="ES101" s="157"/>
      <c r="ET101" s="6" t="e">
        <f t="shared" si="243"/>
        <v>#N/A</v>
      </c>
      <c r="EU101" s="54" t="e">
        <f t="shared" si="244"/>
        <v>#N/A</v>
      </c>
      <c r="EV101" s="33"/>
      <c r="EW101" s="33"/>
      <c r="EX101" s="33"/>
      <c r="EY101" s="33"/>
      <c r="EZ101" s="33"/>
      <c r="FA101" s="157"/>
      <c r="FB101" s="10" t="str">
        <f>IF('Publication Bias Analysis'!AS:AS&lt;&gt;"",RANK('Publication Bias Analysis'!AS:AS,'Publication Bias Analysis'!AS:AS,1)+COUNTIF('Publication Bias Analysis'!AS$2:AS100,'Publication Bias Analysis'!AS101),"")</f>
        <v/>
      </c>
      <c r="FC101" s="6" t="str">
        <f t="shared" si="167"/>
        <v/>
      </c>
      <c r="FD101" s="43" t="e">
        <f>IF(AND(Include_study?="Yes",Sufficient_data="Yes"),'Publication Bias Analysis'!AR101,NA())</f>
        <v>#N/A</v>
      </c>
      <c r="FE101" s="43" t="e">
        <f>IF(AND(Include_study?="Yes",Sufficient_data="Yes"),'Publication Bias Analysis'!AS101,NA())</f>
        <v>#N/A</v>
      </c>
      <c r="FF101" s="6" t="str">
        <f>IF(AND(Include_study?="Yes",Sufficient_data="Yes"),Calculations!FD101-AVERAGE('Publication Bias Analysis'!AR:AR),"")</f>
        <v/>
      </c>
      <c r="FG101" s="54" t="str">
        <f>IF(AND(Include_study?="Yes",Sufficient_data="Yes"),FE:FE-('Publication Bias Analysis'!AV$30+'Publication Bias Analysis'!AV$31*FD:FD),"")</f>
        <v/>
      </c>
      <c r="FM101" s="157"/>
      <c r="FN101" s="6" t="str">
        <f t="shared" si="202"/>
        <v/>
      </c>
      <c r="FO101" s="6" t="str">
        <f t="shared" si="168"/>
        <v/>
      </c>
      <c r="FP101" s="54" t="str">
        <f t="shared" si="205"/>
        <v/>
      </c>
      <c r="FQ101" s="33"/>
    </row>
    <row r="102" spans="1:173" x14ac:dyDescent="0.2">
      <c r="A102" s="163"/>
      <c r="B102" s="10" t="str">
        <f>IF(AND(Sufficient_data="Yes",Include_study?="Yes"),IF(AND(Sort_By=$E$1,Order="Ascending"),IF(Input!Study_name="",COUNTIFS(Input!Study_name,"&lt;&gt;"&amp;"",Include_study?,"Yes",Sufficient_data,"Yes")+1,IF(COUNT(E102)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2" s="10" t="str">
        <f>IF(B102&lt;&gt;"",IF(B102=0,COUNTIF(B$2:B101,0)+1,COUNTIF(B$2:B101,B102)+COUNTIF(B:B,"&lt;"&amp;B102)+1),"")</f>
        <v/>
      </c>
      <c r="D102" s="10" t="str">
        <f t="shared" si="206"/>
        <v/>
      </c>
      <c r="E102" s="6" t="str">
        <f>IF(AND(Sufficient_data="Yes",Include_study?="Yes",Input!Study_name&lt;&gt;""),Input!Study_name,"")</f>
        <v/>
      </c>
      <c r="F102" s="6" t="str">
        <f>IF(AND(Sufficient_data="Yes",Include_study?="Yes"),Input!Effect_size,"")</f>
        <v/>
      </c>
      <c r="G102" s="10" t="str">
        <f>IF(AND(Sufficient_data="Yes",Include_study?="Yes",Input!Number_of_observations&lt;&gt;""),Input!Number_of_observations,"")</f>
        <v/>
      </c>
      <c r="H102" s="6" t="str">
        <f>IF(AND(Sufficient_data="Yes",Include_study?="Yes"),Input!Standard_error,"")</f>
        <v/>
      </c>
      <c r="I102" s="6" t="str">
        <f t="shared" si="207"/>
        <v/>
      </c>
      <c r="J102" s="6" t="str">
        <f t="shared" si="208"/>
        <v/>
      </c>
      <c r="K102" s="6" t="str">
        <f t="shared" si="209"/>
        <v/>
      </c>
      <c r="L102" s="6" t="str">
        <f t="shared" si="210"/>
        <v/>
      </c>
      <c r="M102" s="120" t="str">
        <f t="shared" si="211"/>
        <v/>
      </c>
      <c r="N102" s="54" t="str">
        <f t="shared" si="212"/>
        <v/>
      </c>
      <c r="O102" s="33"/>
      <c r="P102" s="75" t="e">
        <f t="shared" si="213"/>
        <v>#N/A</v>
      </c>
      <c r="Q102" s="6" t="e">
        <f>IF(AND(Sufficient_data="Yes",Include_study?="Yes",Input!Number_of_observations&lt;&gt;""),Effect_size-CI_Lower_limit,NA())</f>
        <v>#N/A</v>
      </c>
      <c r="R102" s="54" t="e">
        <f>IF(AND(Sufficient_data="Yes",Include_study?="Yes",Input!Number_of_observations&lt;&gt;""),CI_Upper_limit-Effect_size,NA())</f>
        <v>#N/A</v>
      </c>
      <c r="S102" s="33"/>
      <c r="T102" s="33"/>
      <c r="U102" s="33"/>
      <c r="V102" s="33"/>
      <c r="W102" s="163"/>
      <c r="X102" s="16" t="str">
        <f t="shared" si="144"/>
        <v/>
      </c>
      <c r="Y102" s="6" t="str">
        <f t="shared" si="214"/>
        <v/>
      </c>
      <c r="Z102" s="6" t="str">
        <f t="shared" si="215"/>
        <v/>
      </c>
      <c r="AA102" s="6" t="str">
        <f>IF(AND(Sufficient_data="Yes",Include_study?="Yes",Subgroup&lt;&gt;""),Input!Effect_size,"")</f>
        <v/>
      </c>
      <c r="AB102" s="6" t="str">
        <f t="shared" si="216"/>
        <v/>
      </c>
      <c r="AC102" s="6" t="str">
        <f t="shared" si="217"/>
        <v/>
      </c>
      <c r="AD102" s="6" t="str">
        <f t="shared" si="218"/>
        <v/>
      </c>
      <c r="AE102" s="6" t="str">
        <f t="shared" si="219"/>
        <v/>
      </c>
      <c r="AF102" s="6" t="str">
        <f t="shared" si="220"/>
        <v/>
      </c>
      <c r="AG102" s="125" t="str">
        <f t="shared" si="179"/>
        <v/>
      </c>
      <c r="AH102" s="128" t="str">
        <f t="shared" si="221"/>
        <v/>
      </c>
      <c r="AI102" s="33"/>
      <c r="AJ102" s="75" t="e">
        <f t="shared" si="145"/>
        <v>#N/A</v>
      </c>
      <c r="AK102" s="37" t="e">
        <f t="shared" si="222"/>
        <v>#N/A</v>
      </c>
      <c r="AL102" s="54" t="e">
        <f t="shared" si="223"/>
        <v>#N/A</v>
      </c>
      <c r="AM102" s="33"/>
      <c r="AN102" s="77" t="str">
        <f t="shared" si="146"/>
        <v/>
      </c>
      <c r="AO102" s="6" t="str">
        <f>IF(AND(Sufficient_data="Yes",Include_study?="Yes",Subgroup&lt;&gt;""),IF(COUNTIFS(Input!G$2:G101,"="&amp;"Yes",Input!C$2:C101,"="&amp;"Yes",Input!H$2:H101,"="&amp;Subgroup)&gt;0,"",Subgroup),"")</f>
        <v/>
      </c>
      <c r="AP102" s="16" t="str">
        <f t="shared" si="147"/>
        <v/>
      </c>
      <c r="AQ102" s="10" t="str">
        <f t="shared" si="148"/>
        <v/>
      </c>
      <c r="AR102" s="6" t="str">
        <f t="shared" si="149"/>
        <v/>
      </c>
      <c r="AS102" s="24" t="str">
        <f t="shared" si="150"/>
        <v/>
      </c>
      <c r="AT102" s="12" t="str">
        <f t="shared" si="151"/>
        <v/>
      </c>
      <c r="AU102" s="6" t="str">
        <f t="shared" si="152"/>
        <v/>
      </c>
      <c r="AV102" s="43" t="str">
        <f t="shared" si="224"/>
        <v/>
      </c>
      <c r="AW102" s="6" t="str">
        <f t="shared" si="153"/>
        <v/>
      </c>
      <c r="AX102" s="6" t="str">
        <f t="shared" si="154"/>
        <v/>
      </c>
      <c r="AY102" s="43" t="str">
        <f t="shared" si="225"/>
        <v/>
      </c>
      <c r="AZ102" s="16" t="str">
        <f t="shared" si="155"/>
        <v/>
      </c>
      <c r="BA102" s="131" t="str">
        <f t="shared" si="226"/>
        <v/>
      </c>
      <c r="BB102" s="131" t="str">
        <f t="shared" si="227"/>
        <v/>
      </c>
      <c r="BC102" s="6" t="str">
        <f t="shared" si="156"/>
        <v/>
      </c>
      <c r="BD102" s="6" t="str">
        <f t="shared" si="157"/>
        <v/>
      </c>
      <c r="BE102" s="131" t="str">
        <f t="shared" si="228"/>
        <v/>
      </c>
      <c r="BF102" s="131" t="str">
        <f t="shared" si="229"/>
        <v/>
      </c>
      <c r="BG102" s="6" t="str">
        <f t="shared" si="158"/>
        <v/>
      </c>
      <c r="BH102" s="6" t="str">
        <f t="shared" si="159"/>
        <v/>
      </c>
      <c r="BI102" s="6" t="str">
        <f t="shared" si="160"/>
        <v/>
      </c>
      <c r="BJ102" s="6" t="e">
        <f t="shared" si="161"/>
        <v>#N/A</v>
      </c>
      <c r="BK102" s="12" t="str">
        <f t="shared" si="203"/>
        <v/>
      </c>
      <c r="BL102" s="6" t="str">
        <f t="shared" si="162"/>
        <v/>
      </c>
      <c r="BM102" s="6" t="str">
        <f t="shared" si="230"/>
        <v/>
      </c>
      <c r="BN102" s="37" t="str">
        <f t="shared" si="163"/>
        <v/>
      </c>
      <c r="BO102" s="54" t="str">
        <f t="shared" si="204"/>
        <v/>
      </c>
      <c r="BP102" s="33"/>
      <c r="BQ102" s="33"/>
      <c r="BR102" s="33"/>
      <c r="BS102" s="33"/>
      <c r="BT102" s="164"/>
      <c r="BU102" s="6" t="e">
        <f t="shared" si="190"/>
        <v>#N/A</v>
      </c>
      <c r="BV102" s="6" t="e">
        <f t="shared" si="191"/>
        <v>#N/A</v>
      </c>
      <c r="BW102" s="6" t="str">
        <f t="shared" si="231"/>
        <v/>
      </c>
      <c r="BX102" s="6" t="str">
        <f>IF(AND(Sufficient_data="Yes",Include_study?="Yes",Moderator&lt;&gt;""),'Moderator Analysis'!F:F-CG$3,"")</f>
        <v/>
      </c>
      <c r="BY102" s="54" t="str">
        <f>IF(AND(Sufficient_data="Yes",Include_study?="Yes",Moderator&lt;&gt;""),Weightf*(Effect_size-CG$5-CG$4*'Moderator Analysis'!F:F)^2,"")</f>
        <v/>
      </c>
      <c r="BZ102" s="33"/>
      <c r="CA102" s="75" t="str">
        <f>IF(AND(Sufficient_data="Yes",Include_study?="Yes",Moderator&lt;&gt;""),1/('Publication Bias Analysis'!F102^2+CG$7),"")</f>
        <v/>
      </c>
      <c r="CB102" s="6" t="str">
        <f>IF(AND(Sufficient_data="Yes",Include_study?="Yes",CA102&lt;&gt;""),Effect_size-'Moderator Analysis'!J$37,"")</f>
        <v/>
      </c>
      <c r="CC102" s="6" t="str">
        <f t="shared" si="232"/>
        <v/>
      </c>
      <c r="CD102" s="54" t="str">
        <f>IF(AND(Sufficient_data="Yes",Include_study?="Yes",CA102&lt;&gt;""),CA:CA*(Effect_size-'Moderator Analysis'!J$29-'Moderator Analysis'!J$30*Moderator)^2,"")</f>
        <v/>
      </c>
      <c r="CI102" s="164"/>
      <c r="CJ102" s="166"/>
      <c r="CK102" s="6" t="str">
        <f t="shared" si="233"/>
        <v/>
      </c>
      <c r="CL102" s="37" t="str">
        <f t="shared" si="234"/>
        <v/>
      </c>
      <c r="CM102" s="37" t="str">
        <f>IF(AND(Include_study?="Yes",Sufficient_data="Yes"),1/(Standard_error^2+IF(Additional_model="Fixed effect",0,'Publication Bias Analysis'!L$32)),"")</f>
        <v/>
      </c>
      <c r="CN102" s="37" t="str">
        <f>IF(AND(Include_study?="Yes",Sufficient_data="Yes"),'Publication Bias Analysis'!E:E-'Publication Bias Analysis'!I$29,"")</f>
        <v/>
      </c>
      <c r="CO102" s="37" t="str">
        <f t="shared" si="235"/>
        <v/>
      </c>
      <c r="CP102" s="37" t="str">
        <f t="shared" si="236"/>
        <v/>
      </c>
      <c r="CQ102" s="104" t="str">
        <f t="shared" si="237"/>
        <v/>
      </c>
      <c r="CR102" s="104" t="str">
        <f>IF(AND(Include_study?="Yes",Sufficient_data="Yes"),CQ:CQ+IF(DC:DC&lt;0,-1,1)*COUNTIF(CQ$2:CQ101,CQ:CQ),"")</f>
        <v/>
      </c>
      <c r="CS102" s="104" t="str">
        <f>IF(AND(Include_study?="Yes",Sufficient_data="Yes"),RANK(DG:DG,DG:DG,1)*IF(DF:DF&lt;0,-1,1)+IF(DF:DF&lt;0,-1,1)*COUNTIF(CQ$2:CQ101,CQ:CQ),"")</f>
        <v/>
      </c>
      <c r="CT102" s="104" t="str">
        <f>IF(AND(Include_study?="Yes",Sufficient_data="Yes"),RANK(DJ:DJ,DJ:DJ,1)*IF(DI:DI&lt;0,-1,1)+IF(DI:DI&lt;0,-1,1)*COUNTIF(CQ$2:CQ101,CQ:CQ),"")</f>
        <v/>
      </c>
      <c r="CU102" s="6" t="e">
        <f>IF(AND(Include_study?="Yes",Sufficient_data="Yes"),'Publication Bias Analysis'!E:E,NA())</f>
        <v>#N/A</v>
      </c>
      <c r="CV102" s="54" t="e">
        <f>IF(AND(Include_study?="Yes",Sufficient_data="Yes"),'Publication Bias Analysis'!F:F,NA())</f>
        <v>#N/A</v>
      </c>
      <c r="CW102" s="33"/>
      <c r="CX102" s="33"/>
      <c r="CY102" s="33"/>
      <c r="CZ102" s="33"/>
      <c r="DA102" s="33"/>
      <c r="DB102" s="157"/>
      <c r="DC10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2" s="6" t="str">
        <f t="shared" si="164"/>
        <v/>
      </c>
      <c r="DE102" s="54" t="str">
        <f>IF(AND(Include_study?="Yes",Sufficient_data="Yes"),1/('Publication Bias Analysis'!F:F^2+IF(Additional_model="Fixed effect",0,$DN$6)),"")</f>
        <v/>
      </c>
      <c r="DF102" s="6" t="str">
        <f>IF(AND(Include_study?="Yes",Sufficient_data="Yes"),IF('Publication Bias Analysis'!L$38="Left",'Publication Bias Analysis'!E:E-DN$3,DN$3-'Publication Bias Analysis'!E:E),"")</f>
        <v/>
      </c>
      <c r="DG102" s="6" t="str">
        <f t="shared" si="165"/>
        <v/>
      </c>
      <c r="DH102" s="54" t="str">
        <f>IF(AND(DF102&lt;&gt;"",CR102&lt;=MAX(CR:CR)-DN$7),1/('Publication Bias Analysis'!F:F^2+IF(Additional_model="Fixed effect",0,$DN$13)),"")</f>
        <v/>
      </c>
      <c r="DI102" s="6" t="str">
        <f>IF(AND(Include_study?="Yes",Sufficient_data="Yes"),IF('Publication Bias Analysis'!L$38="Left",'Publication Bias Analysis'!E:E-DN$10,DN$10-'Publication Bias Analysis'!E:E),"")</f>
        <v/>
      </c>
      <c r="DJ102" s="6" t="str">
        <f t="shared" si="166"/>
        <v/>
      </c>
      <c r="DK102" s="54" t="str">
        <f t="shared" si="238"/>
        <v/>
      </c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W102" s="33"/>
      <c r="DX102" s="33"/>
      <c r="DY102" s="33"/>
      <c r="DZ102" s="33"/>
      <c r="EA102" s="33"/>
      <c r="EB102" s="157"/>
      <c r="EC102" s="6" t="str">
        <f>IF(AND(Include_study?="Yes",Sufficient_data="Yes"),Calculations!CO:CO-AVERAGE(Calculations!CO:CO),"")</f>
        <v/>
      </c>
      <c r="ED102" s="54" t="str">
        <f>IF(AND(Include_study?="Yes",Sufficient_data="Yes"),Calculations!CP102-('Publication Bias Analysis'!P$3+Calculations!CO102*'Publication Bias Analysis'!P$4),"")</f>
        <v/>
      </c>
      <c r="EE102" s="33"/>
      <c r="EF102" s="157"/>
      <c r="EG102" s="6" t="str">
        <f t="shared" si="239"/>
        <v/>
      </c>
      <c r="EH102" s="6" t="str">
        <f t="shared" si="240"/>
        <v/>
      </c>
      <c r="EI102" s="10" t="str">
        <f t="shared" si="241"/>
        <v/>
      </c>
      <c r="EJ102" s="10" t="str">
        <f t="shared" si="242"/>
        <v/>
      </c>
      <c r="EK102" s="10" t="str">
        <f>IF(AND(Include_study?="Yes",Sufficient_data="Yes"),COUNTIFS(EI$2:EI101,"&lt;"&amp;EI102,EJ$2:EJ101,"&lt;"&amp;EJ102)+COUNTIFS(EI$2:EI101,"&gt;"&amp;EI102,EJ$2:EJ101,"&gt;"&amp;EJ102)+COUNTIFS(EI103:EI$201,"&lt;"&amp;EI102,EJ103:EJ$201,"&lt;"&amp;EJ102)+COUNTIFS(EI103:EI$201,"&gt;"&amp;EI102,EJ103:EJ$201,"&gt;"&amp;EJ102),"")</f>
        <v/>
      </c>
      <c r="EL102" s="70" t="str">
        <f>IF(AND(Include_study?="Yes",Sufficient_data="Yes"),COUNTIFS(EI$2:EI101,"&lt;"&amp;EI102,EJ$2:EJ101,"&gt;"&amp;EJ102)+COUNTIFS(EI$2:EI101,"&gt;"&amp;EI102,EJ$2:EJ101,"&lt;"&amp;EJ102)+COUNTIFS(EI103:EI$201,"&lt;"&amp;EI102,EJ103:EJ$201,"&gt;"&amp;EJ102)+COUNTIFS(EI103:EI$201,"&gt;"&amp;EI102,EJ103:EJ$201,"&lt;"&amp;EJ102),"")</f>
        <v/>
      </c>
      <c r="EN102" s="157"/>
      <c r="EO102" s="33"/>
      <c r="EP102" s="33"/>
      <c r="EQ102" s="33"/>
      <c r="ER102" s="33"/>
      <c r="ES102" s="157"/>
      <c r="ET102" s="6" t="e">
        <f t="shared" si="243"/>
        <v>#N/A</v>
      </c>
      <c r="EU102" s="54" t="e">
        <f t="shared" si="244"/>
        <v>#N/A</v>
      </c>
      <c r="EV102" s="33"/>
      <c r="EW102" s="33"/>
      <c r="EX102" s="33"/>
      <c r="EY102" s="33"/>
      <c r="EZ102" s="33"/>
      <c r="FA102" s="157"/>
      <c r="FB102" s="10" t="str">
        <f>IF('Publication Bias Analysis'!AS:AS&lt;&gt;"",RANK('Publication Bias Analysis'!AS:AS,'Publication Bias Analysis'!AS:AS,1)+COUNTIF('Publication Bias Analysis'!AS$2:AS101,'Publication Bias Analysis'!AS102),"")</f>
        <v/>
      </c>
      <c r="FC102" s="6" t="str">
        <f t="shared" si="167"/>
        <v/>
      </c>
      <c r="FD102" s="43" t="e">
        <f>IF(AND(Include_study?="Yes",Sufficient_data="Yes"),'Publication Bias Analysis'!AR102,NA())</f>
        <v>#N/A</v>
      </c>
      <c r="FE102" s="43" t="e">
        <f>IF(AND(Include_study?="Yes",Sufficient_data="Yes"),'Publication Bias Analysis'!AS102,NA())</f>
        <v>#N/A</v>
      </c>
      <c r="FF102" s="6" t="str">
        <f>IF(AND(Include_study?="Yes",Sufficient_data="Yes"),Calculations!FD102-AVERAGE('Publication Bias Analysis'!AR:AR),"")</f>
        <v/>
      </c>
      <c r="FG102" s="54" t="str">
        <f>IF(AND(Include_study?="Yes",Sufficient_data="Yes"),FE:FE-('Publication Bias Analysis'!AV$30+'Publication Bias Analysis'!AV$31*FD:FD),"")</f>
        <v/>
      </c>
      <c r="FM102" s="157"/>
      <c r="FN102" s="6" t="str">
        <f t="shared" si="202"/>
        <v/>
      </c>
      <c r="FO102" s="6" t="str">
        <f t="shared" si="168"/>
        <v/>
      </c>
      <c r="FP102" s="54" t="str">
        <f t="shared" si="205"/>
        <v/>
      </c>
      <c r="FQ102" s="33"/>
    </row>
    <row r="103" spans="1:173" x14ac:dyDescent="0.2">
      <c r="A103" s="163"/>
      <c r="B103" s="10" t="str">
        <f>IF(AND(Sufficient_data="Yes",Include_study?="Yes"),IF(AND(Sort_By=$E$1,Order="Ascending"),IF(Input!Study_name="",COUNTIFS(Input!Study_name,"&lt;&gt;"&amp;"",Include_study?,"Yes",Sufficient_data,"Yes")+1,IF(COUNT(E103)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3" s="10" t="str">
        <f>IF(B103&lt;&gt;"",IF(B103=0,COUNTIF(B$2:B102,0)+1,COUNTIF(B$2:B102,B103)+COUNTIF(B:B,"&lt;"&amp;B103)+1),"")</f>
        <v/>
      </c>
      <c r="D103" s="10" t="str">
        <f t="shared" si="206"/>
        <v/>
      </c>
      <c r="E103" s="6" t="str">
        <f>IF(AND(Sufficient_data="Yes",Include_study?="Yes",Input!Study_name&lt;&gt;""),Input!Study_name,"")</f>
        <v/>
      </c>
      <c r="F103" s="6" t="str">
        <f>IF(AND(Sufficient_data="Yes",Include_study?="Yes"),Input!Effect_size,"")</f>
        <v/>
      </c>
      <c r="G103" s="10" t="str">
        <f>IF(AND(Sufficient_data="Yes",Include_study?="Yes",Input!Number_of_observations&lt;&gt;""),Input!Number_of_observations,"")</f>
        <v/>
      </c>
      <c r="H103" s="6" t="str">
        <f>IF(AND(Sufficient_data="Yes",Include_study?="Yes"),Input!Standard_error,"")</f>
        <v/>
      </c>
      <c r="I103" s="6" t="str">
        <f t="shared" si="207"/>
        <v/>
      </c>
      <c r="J103" s="6" t="str">
        <f t="shared" si="208"/>
        <v/>
      </c>
      <c r="K103" s="6" t="str">
        <f t="shared" si="209"/>
        <v/>
      </c>
      <c r="L103" s="6" t="str">
        <f t="shared" si="210"/>
        <v/>
      </c>
      <c r="M103" s="120" t="str">
        <f t="shared" si="211"/>
        <v/>
      </c>
      <c r="N103" s="54" t="str">
        <f t="shared" si="212"/>
        <v/>
      </c>
      <c r="O103" s="33"/>
      <c r="P103" s="75" t="e">
        <f t="shared" si="213"/>
        <v>#N/A</v>
      </c>
      <c r="Q103" s="6" t="e">
        <f>IF(AND(Sufficient_data="Yes",Include_study?="Yes",Input!Number_of_observations&lt;&gt;""),Effect_size-CI_Lower_limit,NA())</f>
        <v>#N/A</v>
      </c>
      <c r="R103" s="54" t="e">
        <f>IF(AND(Sufficient_data="Yes",Include_study?="Yes",Input!Number_of_observations&lt;&gt;""),CI_Upper_limit-Effect_size,NA())</f>
        <v>#N/A</v>
      </c>
      <c r="S103" s="33"/>
      <c r="T103" s="33"/>
      <c r="U103" s="33"/>
      <c r="V103" s="33"/>
      <c r="W103" s="163"/>
      <c r="X103" s="16" t="str">
        <f t="shared" si="144"/>
        <v/>
      </c>
      <c r="Y103" s="6" t="str">
        <f t="shared" si="214"/>
        <v/>
      </c>
      <c r="Z103" s="6" t="str">
        <f t="shared" si="215"/>
        <v/>
      </c>
      <c r="AA103" s="6" t="str">
        <f>IF(AND(Sufficient_data="Yes",Include_study?="Yes",Subgroup&lt;&gt;""),Input!Effect_size,"")</f>
        <v/>
      </c>
      <c r="AB103" s="6" t="str">
        <f t="shared" si="216"/>
        <v/>
      </c>
      <c r="AC103" s="6" t="str">
        <f t="shared" si="217"/>
        <v/>
      </c>
      <c r="AD103" s="6" t="str">
        <f t="shared" si="218"/>
        <v/>
      </c>
      <c r="AE103" s="6" t="str">
        <f t="shared" si="219"/>
        <v/>
      </c>
      <c r="AF103" s="6" t="str">
        <f t="shared" si="220"/>
        <v/>
      </c>
      <c r="AG103" s="125" t="str">
        <f t="shared" si="179"/>
        <v/>
      </c>
      <c r="AH103" s="128" t="str">
        <f t="shared" si="221"/>
        <v/>
      </c>
      <c r="AI103" s="33"/>
      <c r="AJ103" s="75" t="e">
        <f t="shared" si="145"/>
        <v>#N/A</v>
      </c>
      <c r="AK103" s="37" t="e">
        <f t="shared" si="222"/>
        <v>#N/A</v>
      </c>
      <c r="AL103" s="54" t="e">
        <f t="shared" si="223"/>
        <v>#N/A</v>
      </c>
      <c r="AM103" s="33"/>
      <c r="AN103" s="77" t="str">
        <f t="shared" si="146"/>
        <v/>
      </c>
      <c r="AO103" s="6" t="str">
        <f>IF(AND(Sufficient_data="Yes",Include_study?="Yes",Subgroup&lt;&gt;""),IF(COUNTIFS(Input!G$2:G102,"="&amp;"Yes",Input!C$2:C102,"="&amp;"Yes",Input!H$2:H102,"="&amp;Subgroup)&gt;0,"",Subgroup),"")</f>
        <v/>
      </c>
      <c r="AP103" s="16" t="str">
        <f t="shared" si="147"/>
        <v/>
      </c>
      <c r="AQ103" s="10" t="str">
        <f t="shared" si="148"/>
        <v/>
      </c>
      <c r="AR103" s="6" t="str">
        <f t="shared" si="149"/>
        <v/>
      </c>
      <c r="AS103" s="24" t="str">
        <f t="shared" si="150"/>
        <v/>
      </c>
      <c r="AT103" s="12" t="str">
        <f t="shared" si="151"/>
        <v/>
      </c>
      <c r="AU103" s="6" t="str">
        <f t="shared" si="152"/>
        <v/>
      </c>
      <c r="AV103" s="43" t="str">
        <f t="shared" si="224"/>
        <v/>
      </c>
      <c r="AW103" s="6" t="str">
        <f t="shared" si="153"/>
        <v/>
      </c>
      <c r="AX103" s="6" t="str">
        <f t="shared" si="154"/>
        <v/>
      </c>
      <c r="AY103" s="43" t="str">
        <f t="shared" si="225"/>
        <v/>
      </c>
      <c r="AZ103" s="16" t="str">
        <f t="shared" si="155"/>
        <v/>
      </c>
      <c r="BA103" s="131" t="str">
        <f t="shared" si="226"/>
        <v/>
      </c>
      <c r="BB103" s="131" t="str">
        <f t="shared" si="227"/>
        <v/>
      </c>
      <c r="BC103" s="6" t="str">
        <f t="shared" si="156"/>
        <v/>
      </c>
      <c r="BD103" s="6" t="str">
        <f t="shared" si="157"/>
        <v/>
      </c>
      <c r="BE103" s="131" t="str">
        <f t="shared" si="228"/>
        <v/>
      </c>
      <c r="BF103" s="131" t="str">
        <f t="shared" si="229"/>
        <v/>
      </c>
      <c r="BG103" s="6" t="str">
        <f t="shared" si="158"/>
        <v/>
      </c>
      <c r="BH103" s="6" t="str">
        <f t="shared" si="159"/>
        <v/>
      </c>
      <c r="BI103" s="6" t="str">
        <f t="shared" si="160"/>
        <v/>
      </c>
      <c r="BJ103" s="6" t="e">
        <f t="shared" si="161"/>
        <v>#N/A</v>
      </c>
      <c r="BK103" s="12" t="str">
        <f t="shared" si="203"/>
        <v/>
      </c>
      <c r="BL103" s="6" t="str">
        <f t="shared" si="162"/>
        <v/>
      </c>
      <c r="BM103" s="6" t="str">
        <f t="shared" si="230"/>
        <v/>
      </c>
      <c r="BN103" s="37" t="str">
        <f t="shared" si="163"/>
        <v/>
      </c>
      <c r="BO103" s="54" t="str">
        <f t="shared" si="204"/>
        <v/>
      </c>
      <c r="BP103" s="33"/>
      <c r="BQ103" s="33"/>
      <c r="BR103" s="33"/>
      <c r="BS103" s="33"/>
      <c r="BT103" s="164"/>
      <c r="BU103" s="6" t="e">
        <f t="shared" si="190"/>
        <v>#N/A</v>
      </c>
      <c r="BV103" s="6" t="e">
        <f t="shared" si="191"/>
        <v>#N/A</v>
      </c>
      <c r="BW103" s="6" t="str">
        <f t="shared" si="231"/>
        <v/>
      </c>
      <c r="BX103" s="6" t="str">
        <f>IF(AND(Sufficient_data="Yes",Include_study?="Yes",Moderator&lt;&gt;""),'Moderator Analysis'!F:F-CG$3,"")</f>
        <v/>
      </c>
      <c r="BY103" s="54" t="str">
        <f>IF(AND(Sufficient_data="Yes",Include_study?="Yes",Moderator&lt;&gt;""),Weightf*(Effect_size-CG$5-CG$4*'Moderator Analysis'!F:F)^2,"")</f>
        <v/>
      </c>
      <c r="BZ103" s="33"/>
      <c r="CA103" s="75" t="str">
        <f>IF(AND(Sufficient_data="Yes",Include_study?="Yes",Moderator&lt;&gt;""),1/('Publication Bias Analysis'!F103^2+CG$7),"")</f>
        <v/>
      </c>
      <c r="CB103" s="6" t="str">
        <f>IF(AND(Sufficient_data="Yes",Include_study?="Yes",CA103&lt;&gt;""),Effect_size-'Moderator Analysis'!J$37,"")</f>
        <v/>
      </c>
      <c r="CC103" s="6" t="str">
        <f t="shared" si="232"/>
        <v/>
      </c>
      <c r="CD103" s="54" t="str">
        <f>IF(AND(Sufficient_data="Yes",Include_study?="Yes",CA103&lt;&gt;""),CA:CA*(Effect_size-'Moderator Analysis'!J$29-'Moderator Analysis'!J$30*Moderator)^2,"")</f>
        <v/>
      </c>
      <c r="CI103" s="164"/>
      <c r="CJ103" s="166"/>
      <c r="CK103" s="6" t="str">
        <f t="shared" si="233"/>
        <v/>
      </c>
      <c r="CL103" s="37" t="str">
        <f t="shared" si="234"/>
        <v/>
      </c>
      <c r="CM103" s="37" t="str">
        <f>IF(AND(Include_study?="Yes",Sufficient_data="Yes"),1/(Standard_error^2+IF(Additional_model="Fixed effect",0,'Publication Bias Analysis'!L$32)),"")</f>
        <v/>
      </c>
      <c r="CN103" s="37" t="str">
        <f>IF(AND(Include_study?="Yes",Sufficient_data="Yes"),'Publication Bias Analysis'!E:E-'Publication Bias Analysis'!I$29,"")</f>
        <v/>
      </c>
      <c r="CO103" s="37" t="str">
        <f t="shared" si="235"/>
        <v/>
      </c>
      <c r="CP103" s="37" t="str">
        <f t="shared" si="236"/>
        <v/>
      </c>
      <c r="CQ103" s="104" t="str">
        <f t="shared" si="237"/>
        <v/>
      </c>
      <c r="CR103" s="104" t="str">
        <f>IF(AND(Include_study?="Yes",Sufficient_data="Yes"),CQ:CQ+IF(DC:DC&lt;0,-1,1)*COUNTIF(CQ$2:CQ102,CQ:CQ),"")</f>
        <v/>
      </c>
      <c r="CS103" s="104" t="str">
        <f>IF(AND(Include_study?="Yes",Sufficient_data="Yes"),RANK(DG:DG,DG:DG,1)*IF(DF:DF&lt;0,-1,1)+IF(DF:DF&lt;0,-1,1)*COUNTIF(CQ$2:CQ102,CQ:CQ),"")</f>
        <v/>
      </c>
      <c r="CT103" s="104" t="str">
        <f>IF(AND(Include_study?="Yes",Sufficient_data="Yes"),RANK(DJ:DJ,DJ:DJ,1)*IF(DI:DI&lt;0,-1,1)+IF(DI:DI&lt;0,-1,1)*COUNTIF(CQ$2:CQ102,CQ:CQ),"")</f>
        <v/>
      </c>
      <c r="CU103" s="6" t="e">
        <f>IF(AND(Include_study?="Yes",Sufficient_data="Yes"),'Publication Bias Analysis'!E:E,NA())</f>
        <v>#N/A</v>
      </c>
      <c r="CV103" s="54" t="e">
        <f>IF(AND(Include_study?="Yes",Sufficient_data="Yes"),'Publication Bias Analysis'!F:F,NA())</f>
        <v>#N/A</v>
      </c>
      <c r="CW103" s="33"/>
      <c r="CX103" s="33"/>
      <c r="CY103" s="33"/>
      <c r="CZ103" s="33"/>
      <c r="DA103" s="33"/>
      <c r="DB103" s="157"/>
      <c r="DC10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3" s="6" t="str">
        <f t="shared" si="164"/>
        <v/>
      </c>
      <c r="DE103" s="54" t="str">
        <f>IF(AND(Include_study?="Yes",Sufficient_data="Yes"),1/('Publication Bias Analysis'!F:F^2+IF(Additional_model="Fixed effect",0,$DN$6)),"")</f>
        <v/>
      </c>
      <c r="DF103" s="6" t="str">
        <f>IF(AND(Include_study?="Yes",Sufficient_data="Yes"),IF('Publication Bias Analysis'!L$38="Left",'Publication Bias Analysis'!E:E-DN$3,DN$3-'Publication Bias Analysis'!E:E),"")</f>
        <v/>
      </c>
      <c r="DG103" s="6" t="str">
        <f t="shared" si="165"/>
        <v/>
      </c>
      <c r="DH103" s="54" t="str">
        <f>IF(AND(DF103&lt;&gt;"",CR103&lt;=MAX(CR:CR)-DN$7),1/('Publication Bias Analysis'!F:F^2+IF(Additional_model="Fixed effect",0,$DN$13)),"")</f>
        <v/>
      </c>
      <c r="DI103" s="6" t="str">
        <f>IF(AND(Include_study?="Yes",Sufficient_data="Yes"),IF('Publication Bias Analysis'!L$38="Left",'Publication Bias Analysis'!E:E-DN$10,DN$10-'Publication Bias Analysis'!E:E),"")</f>
        <v/>
      </c>
      <c r="DJ103" s="6" t="str">
        <f t="shared" si="166"/>
        <v/>
      </c>
      <c r="DK103" s="54" t="str">
        <f t="shared" si="238"/>
        <v/>
      </c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W103" s="33"/>
      <c r="DX103" s="33"/>
      <c r="DY103" s="33"/>
      <c r="DZ103" s="33"/>
      <c r="EA103" s="33"/>
      <c r="EB103" s="157"/>
      <c r="EC103" s="6" t="str">
        <f>IF(AND(Include_study?="Yes",Sufficient_data="Yes"),Calculations!CO:CO-AVERAGE(Calculations!CO:CO),"")</f>
        <v/>
      </c>
      <c r="ED103" s="54" t="str">
        <f>IF(AND(Include_study?="Yes",Sufficient_data="Yes"),Calculations!CP103-('Publication Bias Analysis'!P$3+Calculations!CO103*'Publication Bias Analysis'!P$4),"")</f>
        <v/>
      </c>
      <c r="EE103" s="33"/>
      <c r="EF103" s="157"/>
      <c r="EG103" s="6" t="str">
        <f t="shared" si="239"/>
        <v/>
      </c>
      <c r="EH103" s="6" t="str">
        <f t="shared" si="240"/>
        <v/>
      </c>
      <c r="EI103" s="10" t="str">
        <f t="shared" si="241"/>
        <v/>
      </c>
      <c r="EJ103" s="10" t="str">
        <f t="shared" si="242"/>
        <v/>
      </c>
      <c r="EK103" s="10" t="str">
        <f>IF(AND(Include_study?="Yes",Sufficient_data="Yes"),COUNTIFS(EI$2:EI102,"&lt;"&amp;EI103,EJ$2:EJ102,"&lt;"&amp;EJ103)+COUNTIFS(EI$2:EI102,"&gt;"&amp;EI103,EJ$2:EJ102,"&gt;"&amp;EJ103)+COUNTIFS(EI104:EI$201,"&lt;"&amp;EI103,EJ104:EJ$201,"&lt;"&amp;EJ103)+COUNTIFS(EI104:EI$201,"&gt;"&amp;EI103,EJ104:EJ$201,"&gt;"&amp;EJ103),"")</f>
        <v/>
      </c>
      <c r="EL103" s="70" t="str">
        <f>IF(AND(Include_study?="Yes",Sufficient_data="Yes"),COUNTIFS(EI$2:EI102,"&lt;"&amp;EI103,EJ$2:EJ102,"&gt;"&amp;EJ103)+COUNTIFS(EI$2:EI102,"&gt;"&amp;EI103,EJ$2:EJ102,"&lt;"&amp;EJ103)+COUNTIFS(EI104:EI$201,"&lt;"&amp;EI103,EJ104:EJ$201,"&gt;"&amp;EJ103)+COUNTIFS(EI104:EI$201,"&gt;"&amp;EI103,EJ104:EJ$201,"&lt;"&amp;EJ103),"")</f>
        <v/>
      </c>
      <c r="EN103" s="157"/>
      <c r="EO103" s="33"/>
      <c r="EP103" s="33"/>
      <c r="EQ103" s="33"/>
      <c r="ER103" s="33"/>
      <c r="ES103" s="157"/>
      <c r="ET103" s="6" t="e">
        <f t="shared" si="243"/>
        <v>#N/A</v>
      </c>
      <c r="EU103" s="54" t="e">
        <f t="shared" si="244"/>
        <v>#N/A</v>
      </c>
      <c r="EV103" s="33"/>
      <c r="EW103" s="33"/>
      <c r="EX103" s="33"/>
      <c r="EY103" s="33"/>
      <c r="EZ103" s="33"/>
      <c r="FA103" s="157"/>
      <c r="FB103" s="10" t="str">
        <f>IF('Publication Bias Analysis'!AS:AS&lt;&gt;"",RANK('Publication Bias Analysis'!AS:AS,'Publication Bias Analysis'!AS:AS,1)+COUNTIF('Publication Bias Analysis'!AS$2:AS102,'Publication Bias Analysis'!AS103),"")</f>
        <v/>
      </c>
      <c r="FC103" s="6" t="str">
        <f t="shared" si="167"/>
        <v/>
      </c>
      <c r="FD103" s="43" t="e">
        <f>IF(AND(Include_study?="Yes",Sufficient_data="Yes"),'Publication Bias Analysis'!AR103,NA())</f>
        <v>#N/A</v>
      </c>
      <c r="FE103" s="43" t="e">
        <f>IF(AND(Include_study?="Yes",Sufficient_data="Yes"),'Publication Bias Analysis'!AS103,NA())</f>
        <v>#N/A</v>
      </c>
      <c r="FF103" s="6" t="str">
        <f>IF(AND(Include_study?="Yes",Sufficient_data="Yes"),Calculations!FD103-AVERAGE('Publication Bias Analysis'!AR:AR),"")</f>
        <v/>
      </c>
      <c r="FG103" s="54" t="str">
        <f>IF(AND(Include_study?="Yes",Sufficient_data="Yes"),FE:FE-('Publication Bias Analysis'!AV$30+'Publication Bias Analysis'!AV$31*FD:FD),"")</f>
        <v/>
      </c>
      <c r="FM103" s="157"/>
      <c r="FN103" s="6" t="str">
        <f t="shared" si="202"/>
        <v/>
      </c>
      <c r="FO103" s="6" t="str">
        <f t="shared" si="168"/>
        <v/>
      </c>
      <c r="FP103" s="54" t="str">
        <f t="shared" si="205"/>
        <v/>
      </c>
      <c r="FQ103" s="33"/>
    </row>
    <row r="104" spans="1:173" x14ac:dyDescent="0.2">
      <c r="A104" s="163"/>
      <c r="B104" s="10" t="str">
        <f>IF(AND(Sufficient_data="Yes",Include_study?="Yes"),IF(AND(Sort_By=$E$1,Order="Ascending"),IF(Input!Study_name="",COUNTIFS(Input!Study_name,"&lt;&gt;"&amp;"",Include_study?,"Yes",Sufficient_data,"Yes")+1,IF(COUNT(E104)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4" s="10" t="str">
        <f>IF(B104&lt;&gt;"",IF(B104=0,COUNTIF(B$2:B103,0)+1,COUNTIF(B$2:B103,B104)+COUNTIF(B:B,"&lt;"&amp;B104)+1),"")</f>
        <v/>
      </c>
      <c r="D104" s="10" t="str">
        <f t="shared" si="206"/>
        <v/>
      </c>
      <c r="E104" s="6" t="str">
        <f>IF(AND(Sufficient_data="Yes",Include_study?="Yes",Input!Study_name&lt;&gt;""),Input!Study_name,"")</f>
        <v/>
      </c>
      <c r="F104" s="6" t="str">
        <f>IF(AND(Sufficient_data="Yes",Include_study?="Yes"),Input!Effect_size,"")</f>
        <v/>
      </c>
      <c r="G104" s="10" t="str">
        <f>IF(AND(Sufficient_data="Yes",Include_study?="Yes",Input!Number_of_observations&lt;&gt;""),Input!Number_of_observations,"")</f>
        <v/>
      </c>
      <c r="H104" s="6" t="str">
        <f>IF(AND(Sufficient_data="Yes",Include_study?="Yes"),Input!Standard_error,"")</f>
        <v/>
      </c>
      <c r="I104" s="6" t="str">
        <f t="shared" si="207"/>
        <v/>
      </c>
      <c r="J104" s="6" t="str">
        <f t="shared" si="208"/>
        <v/>
      </c>
      <c r="K104" s="6" t="str">
        <f t="shared" si="209"/>
        <v/>
      </c>
      <c r="L104" s="6" t="str">
        <f t="shared" si="210"/>
        <v/>
      </c>
      <c r="M104" s="120" t="str">
        <f t="shared" si="211"/>
        <v/>
      </c>
      <c r="N104" s="54" t="str">
        <f t="shared" si="212"/>
        <v/>
      </c>
      <c r="O104" s="33"/>
      <c r="P104" s="75" t="e">
        <f t="shared" si="213"/>
        <v>#N/A</v>
      </c>
      <c r="Q104" s="6" t="e">
        <f>IF(AND(Sufficient_data="Yes",Include_study?="Yes",Input!Number_of_observations&lt;&gt;""),Effect_size-CI_Lower_limit,NA())</f>
        <v>#N/A</v>
      </c>
      <c r="R104" s="54" t="e">
        <f>IF(AND(Sufficient_data="Yes",Include_study?="Yes",Input!Number_of_observations&lt;&gt;""),CI_Upper_limit-Effect_size,NA())</f>
        <v>#N/A</v>
      </c>
      <c r="S104" s="33"/>
      <c r="T104" s="33"/>
      <c r="U104" s="33"/>
      <c r="V104" s="33"/>
      <c r="W104" s="163"/>
      <c r="X104" s="16" t="str">
        <f t="shared" si="144"/>
        <v/>
      </c>
      <c r="Y104" s="6" t="str">
        <f t="shared" si="214"/>
        <v/>
      </c>
      <c r="Z104" s="6" t="str">
        <f t="shared" si="215"/>
        <v/>
      </c>
      <c r="AA104" s="6" t="str">
        <f>IF(AND(Sufficient_data="Yes",Include_study?="Yes",Subgroup&lt;&gt;""),Input!Effect_size,"")</f>
        <v/>
      </c>
      <c r="AB104" s="6" t="str">
        <f t="shared" si="216"/>
        <v/>
      </c>
      <c r="AC104" s="6" t="str">
        <f t="shared" si="217"/>
        <v/>
      </c>
      <c r="AD104" s="6" t="str">
        <f t="shared" si="218"/>
        <v/>
      </c>
      <c r="AE104" s="6" t="str">
        <f t="shared" si="219"/>
        <v/>
      </c>
      <c r="AF104" s="6" t="str">
        <f t="shared" si="220"/>
        <v/>
      </c>
      <c r="AG104" s="125" t="str">
        <f t="shared" si="179"/>
        <v/>
      </c>
      <c r="AH104" s="128" t="str">
        <f t="shared" si="221"/>
        <v/>
      </c>
      <c r="AI104" s="33"/>
      <c r="AJ104" s="75" t="e">
        <f t="shared" si="145"/>
        <v>#N/A</v>
      </c>
      <c r="AK104" s="37" t="e">
        <f t="shared" si="222"/>
        <v>#N/A</v>
      </c>
      <c r="AL104" s="54" t="e">
        <f t="shared" si="223"/>
        <v>#N/A</v>
      </c>
      <c r="AM104" s="33"/>
      <c r="AN104" s="77" t="str">
        <f t="shared" si="146"/>
        <v/>
      </c>
      <c r="AO104" s="6" t="str">
        <f>IF(AND(Sufficient_data="Yes",Include_study?="Yes",Subgroup&lt;&gt;""),IF(COUNTIFS(Input!G$2:G103,"="&amp;"Yes",Input!C$2:C103,"="&amp;"Yes",Input!H$2:H103,"="&amp;Subgroup)&gt;0,"",Subgroup),"")</f>
        <v/>
      </c>
      <c r="AP104" s="16" t="str">
        <f t="shared" si="147"/>
        <v/>
      </c>
      <c r="AQ104" s="10" t="str">
        <f t="shared" si="148"/>
        <v/>
      </c>
      <c r="AR104" s="6" t="str">
        <f t="shared" si="149"/>
        <v/>
      </c>
      <c r="AS104" s="24" t="str">
        <f t="shared" si="150"/>
        <v/>
      </c>
      <c r="AT104" s="12" t="str">
        <f t="shared" si="151"/>
        <v/>
      </c>
      <c r="AU104" s="6" t="str">
        <f t="shared" si="152"/>
        <v/>
      </c>
      <c r="AV104" s="43" t="str">
        <f t="shared" si="224"/>
        <v/>
      </c>
      <c r="AW104" s="6" t="str">
        <f t="shared" si="153"/>
        <v/>
      </c>
      <c r="AX104" s="6" t="str">
        <f t="shared" si="154"/>
        <v/>
      </c>
      <c r="AY104" s="43" t="str">
        <f t="shared" si="225"/>
        <v/>
      </c>
      <c r="AZ104" s="16" t="str">
        <f t="shared" si="155"/>
        <v/>
      </c>
      <c r="BA104" s="131" t="str">
        <f t="shared" si="226"/>
        <v/>
      </c>
      <c r="BB104" s="131" t="str">
        <f t="shared" si="227"/>
        <v/>
      </c>
      <c r="BC104" s="6" t="str">
        <f t="shared" si="156"/>
        <v/>
      </c>
      <c r="BD104" s="6" t="str">
        <f t="shared" si="157"/>
        <v/>
      </c>
      <c r="BE104" s="131" t="str">
        <f t="shared" si="228"/>
        <v/>
      </c>
      <c r="BF104" s="131" t="str">
        <f t="shared" si="229"/>
        <v/>
      </c>
      <c r="BG104" s="6" t="str">
        <f t="shared" si="158"/>
        <v/>
      </c>
      <c r="BH104" s="6" t="str">
        <f t="shared" si="159"/>
        <v/>
      </c>
      <c r="BI104" s="6" t="str">
        <f t="shared" si="160"/>
        <v/>
      </c>
      <c r="BJ104" s="6" t="e">
        <f t="shared" si="161"/>
        <v>#N/A</v>
      </c>
      <c r="BK104" s="12" t="str">
        <f t="shared" si="203"/>
        <v/>
      </c>
      <c r="BL104" s="6" t="str">
        <f t="shared" si="162"/>
        <v/>
      </c>
      <c r="BM104" s="6" t="str">
        <f t="shared" si="230"/>
        <v/>
      </c>
      <c r="BN104" s="37" t="str">
        <f t="shared" si="163"/>
        <v/>
      </c>
      <c r="BO104" s="54" t="str">
        <f t="shared" si="204"/>
        <v/>
      </c>
      <c r="BP104" s="33"/>
      <c r="BQ104" s="33"/>
      <c r="BR104" s="33"/>
      <c r="BS104" s="33"/>
      <c r="BT104" s="164"/>
      <c r="BU104" s="6" t="e">
        <f t="shared" si="190"/>
        <v>#N/A</v>
      </c>
      <c r="BV104" s="6" t="e">
        <f t="shared" si="191"/>
        <v>#N/A</v>
      </c>
      <c r="BW104" s="6" t="str">
        <f t="shared" si="231"/>
        <v/>
      </c>
      <c r="BX104" s="6" t="str">
        <f>IF(AND(Sufficient_data="Yes",Include_study?="Yes",Moderator&lt;&gt;""),'Moderator Analysis'!F:F-CG$3,"")</f>
        <v/>
      </c>
      <c r="BY104" s="54" t="str">
        <f>IF(AND(Sufficient_data="Yes",Include_study?="Yes",Moderator&lt;&gt;""),Weightf*(Effect_size-CG$5-CG$4*'Moderator Analysis'!F:F)^2,"")</f>
        <v/>
      </c>
      <c r="BZ104" s="33"/>
      <c r="CA104" s="75" t="str">
        <f>IF(AND(Sufficient_data="Yes",Include_study?="Yes",Moderator&lt;&gt;""),1/('Publication Bias Analysis'!F104^2+CG$7),"")</f>
        <v/>
      </c>
      <c r="CB104" s="6" t="str">
        <f>IF(AND(Sufficient_data="Yes",Include_study?="Yes",CA104&lt;&gt;""),Effect_size-'Moderator Analysis'!J$37,"")</f>
        <v/>
      </c>
      <c r="CC104" s="6" t="str">
        <f t="shared" si="232"/>
        <v/>
      </c>
      <c r="CD104" s="54" t="str">
        <f>IF(AND(Sufficient_data="Yes",Include_study?="Yes",CA104&lt;&gt;""),CA:CA*(Effect_size-'Moderator Analysis'!J$29-'Moderator Analysis'!J$30*Moderator)^2,"")</f>
        <v/>
      </c>
      <c r="CI104" s="164"/>
      <c r="CJ104" s="166"/>
      <c r="CK104" s="6" t="str">
        <f t="shared" si="233"/>
        <v/>
      </c>
      <c r="CL104" s="37" t="str">
        <f t="shared" si="234"/>
        <v/>
      </c>
      <c r="CM104" s="37" t="str">
        <f>IF(AND(Include_study?="Yes",Sufficient_data="Yes"),1/(Standard_error^2+IF(Additional_model="Fixed effect",0,'Publication Bias Analysis'!L$32)),"")</f>
        <v/>
      </c>
      <c r="CN104" s="37" t="str">
        <f>IF(AND(Include_study?="Yes",Sufficient_data="Yes"),'Publication Bias Analysis'!E:E-'Publication Bias Analysis'!I$29,"")</f>
        <v/>
      </c>
      <c r="CO104" s="37" t="str">
        <f t="shared" si="235"/>
        <v/>
      </c>
      <c r="CP104" s="37" t="str">
        <f t="shared" si="236"/>
        <v/>
      </c>
      <c r="CQ104" s="104" t="str">
        <f t="shared" si="237"/>
        <v/>
      </c>
      <c r="CR104" s="104" t="str">
        <f>IF(AND(Include_study?="Yes",Sufficient_data="Yes"),CQ:CQ+IF(DC:DC&lt;0,-1,1)*COUNTIF(CQ$2:CQ103,CQ:CQ),"")</f>
        <v/>
      </c>
      <c r="CS104" s="104" t="str">
        <f>IF(AND(Include_study?="Yes",Sufficient_data="Yes"),RANK(DG:DG,DG:DG,1)*IF(DF:DF&lt;0,-1,1)+IF(DF:DF&lt;0,-1,1)*COUNTIF(CQ$2:CQ103,CQ:CQ),"")</f>
        <v/>
      </c>
      <c r="CT104" s="104" t="str">
        <f>IF(AND(Include_study?="Yes",Sufficient_data="Yes"),RANK(DJ:DJ,DJ:DJ,1)*IF(DI:DI&lt;0,-1,1)+IF(DI:DI&lt;0,-1,1)*COUNTIF(CQ$2:CQ103,CQ:CQ),"")</f>
        <v/>
      </c>
      <c r="CU104" s="6" t="e">
        <f>IF(AND(Include_study?="Yes",Sufficient_data="Yes"),'Publication Bias Analysis'!E:E,NA())</f>
        <v>#N/A</v>
      </c>
      <c r="CV104" s="54" t="e">
        <f>IF(AND(Include_study?="Yes",Sufficient_data="Yes"),'Publication Bias Analysis'!F:F,NA())</f>
        <v>#N/A</v>
      </c>
      <c r="CW104" s="33"/>
      <c r="CX104" s="33"/>
      <c r="CY104" s="33"/>
      <c r="CZ104" s="33"/>
      <c r="DA104" s="33"/>
      <c r="DB104" s="157"/>
      <c r="DC10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4" s="6" t="str">
        <f t="shared" si="164"/>
        <v/>
      </c>
      <c r="DE104" s="54" t="str">
        <f>IF(AND(Include_study?="Yes",Sufficient_data="Yes"),1/('Publication Bias Analysis'!F:F^2+IF(Additional_model="Fixed effect",0,$DN$6)),"")</f>
        <v/>
      </c>
      <c r="DF104" s="6" t="str">
        <f>IF(AND(Include_study?="Yes",Sufficient_data="Yes"),IF('Publication Bias Analysis'!L$38="Left",'Publication Bias Analysis'!E:E-DN$3,DN$3-'Publication Bias Analysis'!E:E),"")</f>
        <v/>
      </c>
      <c r="DG104" s="6" t="str">
        <f t="shared" si="165"/>
        <v/>
      </c>
      <c r="DH104" s="54" t="str">
        <f>IF(AND(DF104&lt;&gt;"",CR104&lt;=MAX(CR:CR)-DN$7),1/('Publication Bias Analysis'!F:F^2+IF(Additional_model="Fixed effect",0,$DN$13)),"")</f>
        <v/>
      </c>
      <c r="DI104" s="6" t="str">
        <f>IF(AND(Include_study?="Yes",Sufficient_data="Yes"),IF('Publication Bias Analysis'!L$38="Left",'Publication Bias Analysis'!E:E-DN$10,DN$10-'Publication Bias Analysis'!E:E),"")</f>
        <v/>
      </c>
      <c r="DJ104" s="6" t="str">
        <f t="shared" si="166"/>
        <v/>
      </c>
      <c r="DK104" s="54" t="str">
        <f t="shared" si="238"/>
        <v/>
      </c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W104" s="33"/>
      <c r="DX104" s="33"/>
      <c r="DY104" s="33"/>
      <c r="DZ104" s="33"/>
      <c r="EA104" s="33"/>
      <c r="EB104" s="157"/>
      <c r="EC104" s="6" t="str">
        <f>IF(AND(Include_study?="Yes",Sufficient_data="Yes"),Calculations!CO:CO-AVERAGE(Calculations!CO:CO),"")</f>
        <v/>
      </c>
      <c r="ED104" s="54" t="str">
        <f>IF(AND(Include_study?="Yes",Sufficient_data="Yes"),Calculations!CP104-('Publication Bias Analysis'!P$3+Calculations!CO104*'Publication Bias Analysis'!P$4),"")</f>
        <v/>
      </c>
      <c r="EE104" s="33"/>
      <c r="EF104" s="157"/>
      <c r="EG104" s="6" t="str">
        <f t="shared" si="239"/>
        <v/>
      </c>
      <c r="EH104" s="6" t="str">
        <f t="shared" si="240"/>
        <v/>
      </c>
      <c r="EI104" s="10" t="str">
        <f t="shared" si="241"/>
        <v/>
      </c>
      <c r="EJ104" s="10" t="str">
        <f t="shared" si="242"/>
        <v/>
      </c>
      <c r="EK104" s="10" t="str">
        <f>IF(AND(Include_study?="Yes",Sufficient_data="Yes"),COUNTIFS(EI$2:EI103,"&lt;"&amp;EI104,EJ$2:EJ103,"&lt;"&amp;EJ104)+COUNTIFS(EI$2:EI103,"&gt;"&amp;EI104,EJ$2:EJ103,"&gt;"&amp;EJ104)+COUNTIFS(EI105:EI$201,"&lt;"&amp;EI104,EJ105:EJ$201,"&lt;"&amp;EJ104)+COUNTIFS(EI105:EI$201,"&gt;"&amp;EI104,EJ105:EJ$201,"&gt;"&amp;EJ104),"")</f>
        <v/>
      </c>
      <c r="EL104" s="70" t="str">
        <f>IF(AND(Include_study?="Yes",Sufficient_data="Yes"),COUNTIFS(EI$2:EI103,"&lt;"&amp;EI104,EJ$2:EJ103,"&gt;"&amp;EJ104)+COUNTIFS(EI$2:EI103,"&gt;"&amp;EI104,EJ$2:EJ103,"&lt;"&amp;EJ104)+COUNTIFS(EI105:EI$201,"&lt;"&amp;EI104,EJ105:EJ$201,"&gt;"&amp;EJ104)+COUNTIFS(EI105:EI$201,"&gt;"&amp;EI104,EJ105:EJ$201,"&lt;"&amp;EJ104),"")</f>
        <v/>
      </c>
      <c r="EN104" s="157"/>
      <c r="EO104" s="33"/>
      <c r="EP104" s="33"/>
      <c r="EQ104" s="33"/>
      <c r="ER104" s="33"/>
      <c r="ES104" s="157"/>
      <c r="ET104" s="6" t="e">
        <f t="shared" si="243"/>
        <v>#N/A</v>
      </c>
      <c r="EU104" s="54" t="e">
        <f t="shared" si="244"/>
        <v>#N/A</v>
      </c>
      <c r="EV104" s="33"/>
      <c r="EW104" s="33"/>
      <c r="EX104" s="33"/>
      <c r="EY104" s="33"/>
      <c r="EZ104" s="33"/>
      <c r="FA104" s="157"/>
      <c r="FB104" s="10" t="str">
        <f>IF('Publication Bias Analysis'!AS:AS&lt;&gt;"",RANK('Publication Bias Analysis'!AS:AS,'Publication Bias Analysis'!AS:AS,1)+COUNTIF('Publication Bias Analysis'!AS$2:AS103,'Publication Bias Analysis'!AS104),"")</f>
        <v/>
      </c>
      <c r="FC104" s="6" t="str">
        <f t="shared" si="167"/>
        <v/>
      </c>
      <c r="FD104" s="43" t="e">
        <f>IF(AND(Include_study?="Yes",Sufficient_data="Yes"),'Publication Bias Analysis'!AR104,NA())</f>
        <v>#N/A</v>
      </c>
      <c r="FE104" s="43" t="e">
        <f>IF(AND(Include_study?="Yes",Sufficient_data="Yes"),'Publication Bias Analysis'!AS104,NA())</f>
        <v>#N/A</v>
      </c>
      <c r="FF104" s="6" t="str">
        <f>IF(AND(Include_study?="Yes",Sufficient_data="Yes"),Calculations!FD104-AVERAGE('Publication Bias Analysis'!AR:AR),"")</f>
        <v/>
      </c>
      <c r="FG104" s="54" t="str">
        <f>IF(AND(Include_study?="Yes",Sufficient_data="Yes"),FE:FE-('Publication Bias Analysis'!AV$30+'Publication Bias Analysis'!AV$31*FD:FD),"")</f>
        <v/>
      </c>
      <c r="FM104" s="157"/>
      <c r="FN104" s="6" t="str">
        <f t="shared" si="202"/>
        <v/>
      </c>
      <c r="FO104" s="6" t="str">
        <f t="shared" si="168"/>
        <v/>
      </c>
      <c r="FP104" s="54" t="str">
        <f t="shared" si="205"/>
        <v/>
      </c>
      <c r="FQ104" s="33"/>
    </row>
    <row r="105" spans="1:173" x14ac:dyDescent="0.2">
      <c r="A105" s="163"/>
      <c r="B105" s="10" t="str">
        <f>IF(AND(Sufficient_data="Yes",Include_study?="Yes"),IF(AND(Sort_By=$E$1,Order="Ascending"),IF(Input!Study_name="",COUNTIFS(Input!Study_name,"&lt;&gt;"&amp;"",Include_study?,"Yes",Sufficient_data,"Yes")+1,IF(COUNT(E105)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5" s="10" t="str">
        <f>IF(B105&lt;&gt;"",IF(B105=0,COUNTIF(B$2:B104,0)+1,COUNTIF(B$2:B104,B105)+COUNTIF(B:B,"&lt;"&amp;B105)+1),"")</f>
        <v/>
      </c>
      <c r="D105" s="10" t="str">
        <f t="shared" si="206"/>
        <v/>
      </c>
      <c r="E105" s="6" t="str">
        <f>IF(AND(Sufficient_data="Yes",Include_study?="Yes",Input!Study_name&lt;&gt;""),Input!Study_name,"")</f>
        <v/>
      </c>
      <c r="F105" s="6" t="str">
        <f>IF(AND(Sufficient_data="Yes",Include_study?="Yes"),Input!Effect_size,"")</f>
        <v/>
      </c>
      <c r="G105" s="10" t="str">
        <f>IF(AND(Sufficient_data="Yes",Include_study?="Yes",Input!Number_of_observations&lt;&gt;""),Input!Number_of_observations,"")</f>
        <v/>
      </c>
      <c r="H105" s="6" t="str">
        <f>IF(AND(Sufficient_data="Yes",Include_study?="Yes"),Input!Standard_error,"")</f>
        <v/>
      </c>
      <c r="I105" s="6" t="str">
        <f t="shared" si="207"/>
        <v/>
      </c>
      <c r="J105" s="6" t="str">
        <f t="shared" si="208"/>
        <v/>
      </c>
      <c r="K105" s="6" t="str">
        <f t="shared" si="209"/>
        <v/>
      </c>
      <c r="L105" s="6" t="str">
        <f t="shared" si="210"/>
        <v/>
      </c>
      <c r="M105" s="120" t="str">
        <f t="shared" si="211"/>
        <v/>
      </c>
      <c r="N105" s="54" t="str">
        <f t="shared" si="212"/>
        <v/>
      </c>
      <c r="O105" s="33"/>
      <c r="P105" s="75" t="e">
        <f t="shared" si="213"/>
        <v>#N/A</v>
      </c>
      <c r="Q105" s="6" t="e">
        <f>IF(AND(Sufficient_data="Yes",Include_study?="Yes",Input!Number_of_observations&lt;&gt;""),Effect_size-CI_Lower_limit,NA())</f>
        <v>#N/A</v>
      </c>
      <c r="R105" s="54" t="e">
        <f>IF(AND(Sufficient_data="Yes",Include_study?="Yes",Input!Number_of_observations&lt;&gt;""),CI_Upper_limit-Effect_size,NA())</f>
        <v>#N/A</v>
      </c>
      <c r="S105" s="33"/>
      <c r="T105" s="33"/>
      <c r="U105" s="33"/>
      <c r="V105" s="33"/>
      <c r="W105" s="163"/>
      <c r="X105" s="16" t="str">
        <f t="shared" si="144"/>
        <v/>
      </c>
      <c r="Y105" s="6" t="str">
        <f t="shared" si="214"/>
        <v/>
      </c>
      <c r="Z105" s="6" t="str">
        <f t="shared" si="215"/>
        <v/>
      </c>
      <c r="AA105" s="6" t="str">
        <f>IF(AND(Sufficient_data="Yes",Include_study?="Yes",Subgroup&lt;&gt;""),Input!Effect_size,"")</f>
        <v/>
      </c>
      <c r="AB105" s="6" t="str">
        <f t="shared" si="216"/>
        <v/>
      </c>
      <c r="AC105" s="6" t="str">
        <f t="shared" si="217"/>
        <v/>
      </c>
      <c r="AD105" s="6" t="str">
        <f t="shared" si="218"/>
        <v/>
      </c>
      <c r="AE105" s="6" t="str">
        <f t="shared" si="219"/>
        <v/>
      </c>
      <c r="AF105" s="6" t="str">
        <f t="shared" si="220"/>
        <v/>
      </c>
      <c r="AG105" s="125" t="str">
        <f t="shared" si="179"/>
        <v/>
      </c>
      <c r="AH105" s="128" t="str">
        <f t="shared" si="221"/>
        <v/>
      </c>
      <c r="AI105" s="33"/>
      <c r="AJ105" s="75" t="e">
        <f t="shared" si="145"/>
        <v>#N/A</v>
      </c>
      <c r="AK105" s="37" t="e">
        <f t="shared" si="222"/>
        <v>#N/A</v>
      </c>
      <c r="AL105" s="54" t="e">
        <f t="shared" si="223"/>
        <v>#N/A</v>
      </c>
      <c r="AM105" s="33"/>
      <c r="AN105" s="77" t="str">
        <f t="shared" si="146"/>
        <v/>
      </c>
      <c r="AO105" s="6" t="str">
        <f>IF(AND(Sufficient_data="Yes",Include_study?="Yes",Subgroup&lt;&gt;""),IF(COUNTIFS(Input!G$2:G104,"="&amp;"Yes",Input!C$2:C104,"="&amp;"Yes",Input!H$2:H104,"="&amp;Subgroup)&gt;0,"",Subgroup),"")</f>
        <v/>
      </c>
      <c r="AP105" s="16" t="str">
        <f t="shared" si="147"/>
        <v/>
      </c>
      <c r="AQ105" s="10" t="str">
        <f t="shared" si="148"/>
        <v/>
      </c>
      <c r="AR105" s="6" t="str">
        <f t="shared" si="149"/>
        <v/>
      </c>
      <c r="AS105" s="24" t="str">
        <f t="shared" si="150"/>
        <v/>
      </c>
      <c r="AT105" s="12" t="str">
        <f t="shared" si="151"/>
        <v/>
      </c>
      <c r="AU105" s="6" t="str">
        <f t="shared" si="152"/>
        <v/>
      </c>
      <c r="AV105" s="43" t="str">
        <f t="shared" si="224"/>
        <v/>
      </c>
      <c r="AW105" s="6" t="str">
        <f t="shared" si="153"/>
        <v/>
      </c>
      <c r="AX105" s="6" t="str">
        <f t="shared" si="154"/>
        <v/>
      </c>
      <c r="AY105" s="43" t="str">
        <f t="shared" si="225"/>
        <v/>
      </c>
      <c r="AZ105" s="16" t="str">
        <f t="shared" si="155"/>
        <v/>
      </c>
      <c r="BA105" s="131" t="str">
        <f t="shared" si="226"/>
        <v/>
      </c>
      <c r="BB105" s="131" t="str">
        <f t="shared" si="227"/>
        <v/>
      </c>
      <c r="BC105" s="6" t="str">
        <f t="shared" si="156"/>
        <v/>
      </c>
      <c r="BD105" s="6" t="str">
        <f t="shared" si="157"/>
        <v/>
      </c>
      <c r="BE105" s="131" t="str">
        <f t="shared" si="228"/>
        <v/>
      </c>
      <c r="BF105" s="131" t="str">
        <f t="shared" si="229"/>
        <v/>
      </c>
      <c r="BG105" s="6" t="str">
        <f t="shared" si="158"/>
        <v/>
      </c>
      <c r="BH105" s="6" t="str">
        <f t="shared" si="159"/>
        <v/>
      </c>
      <c r="BI105" s="6" t="str">
        <f t="shared" si="160"/>
        <v/>
      </c>
      <c r="BJ105" s="6" t="e">
        <f t="shared" si="161"/>
        <v>#N/A</v>
      </c>
      <c r="BK105" s="12" t="str">
        <f t="shared" si="203"/>
        <v/>
      </c>
      <c r="BL105" s="6" t="str">
        <f t="shared" si="162"/>
        <v/>
      </c>
      <c r="BM105" s="6" t="str">
        <f t="shared" si="230"/>
        <v/>
      </c>
      <c r="BN105" s="37" t="str">
        <f t="shared" si="163"/>
        <v/>
      </c>
      <c r="BO105" s="54" t="str">
        <f t="shared" si="204"/>
        <v/>
      </c>
      <c r="BP105" s="33"/>
      <c r="BQ105" s="33"/>
      <c r="BR105" s="33"/>
      <c r="BS105" s="33"/>
      <c r="BT105" s="164"/>
      <c r="BU105" s="6" t="e">
        <f t="shared" si="190"/>
        <v>#N/A</v>
      </c>
      <c r="BV105" s="6" t="e">
        <f t="shared" si="191"/>
        <v>#N/A</v>
      </c>
      <c r="BW105" s="6" t="str">
        <f t="shared" si="231"/>
        <v/>
      </c>
      <c r="BX105" s="6" t="str">
        <f>IF(AND(Sufficient_data="Yes",Include_study?="Yes",Moderator&lt;&gt;""),'Moderator Analysis'!F:F-CG$3,"")</f>
        <v/>
      </c>
      <c r="BY105" s="54" t="str">
        <f>IF(AND(Sufficient_data="Yes",Include_study?="Yes",Moderator&lt;&gt;""),Weightf*(Effect_size-CG$5-CG$4*'Moderator Analysis'!F:F)^2,"")</f>
        <v/>
      </c>
      <c r="BZ105" s="33"/>
      <c r="CA105" s="75" t="str">
        <f>IF(AND(Sufficient_data="Yes",Include_study?="Yes",Moderator&lt;&gt;""),1/('Publication Bias Analysis'!F105^2+CG$7),"")</f>
        <v/>
      </c>
      <c r="CB105" s="6" t="str">
        <f>IF(AND(Sufficient_data="Yes",Include_study?="Yes",CA105&lt;&gt;""),Effect_size-'Moderator Analysis'!J$37,"")</f>
        <v/>
      </c>
      <c r="CC105" s="6" t="str">
        <f t="shared" si="232"/>
        <v/>
      </c>
      <c r="CD105" s="54" t="str">
        <f>IF(AND(Sufficient_data="Yes",Include_study?="Yes",CA105&lt;&gt;""),CA:CA*(Effect_size-'Moderator Analysis'!J$29-'Moderator Analysis'!J$30*Moderator)^2,"")</f>
        <v/>
      </c>
      <c r="CI105" s="164"/>
      <c r="CJ105" s="166"/>
      <c r="CK105" s="6" t="str">
        <f t="shared" si="233"/>
        <v/>
      </c>
      <c r="CL105" s="37" t="str">
        <f t="shared" si="234"/>
        <v/>
      </c>
      <c r="CM105" s="37" t="str">
        <f>IF(AND(Include_study?="Yes",Sufficient_data="Yes"),1/(Standard_error^2+IF(Additional_model="Fixed effect",0,'Publication Bias Analysis'!L$32)),"")</f>
        <v/>
      </c>
      <c r="CN105" s="37" t="str">
        <f>IF(AND(Include_study?="Yes",Sufficient_data="Yes"),'Publication Bias Analysis'!E:E-'Publication Bias Analysis'!I$29,"")</f>
        <v/>
      </c>
      <c r="CO105" s="37" t="str">
        <f t="shared" si="235"/>
        <v/>
      </c>
      <c r="CP105" s="37" t="str">
        <f t="shared" si="236"/>
        <v/>
      </c>
      <c r="CQ105" s="104" t="str">
        <f t="shared" si="237"/>
        <v/>
      </c>
      <c r="CR105" s="104" t="str">
        <f>IF(AND(Include_study?="Yes",Sufficient_data="Yes"),CQ:CQ+IF(DC:DC&lt;0,-1,1)*COUNTIF(CQ$2:CQ104,CQ:CQ),"")</f>
        <v/>
      </c>
      <c r="CS105" s="104" t="str">
        <f>IF(AND(Include_study?="Yes",Sufficient_data="Yes"),RANK(DG:DG,DG:DG,1)*IF(DF:DF&lt;0,-1,1)+IF(DF:DF&lt;0,-1,1)*COUNTIF(CQ$2:CQ104,CQ:CQ),"")</f>
        <v/>
      </c>
      <c r="CT105" s="104" t="str">
        <f>IF(AND(Include_study?="Yes",Sufficient_data="Yes"),RANK(DJ:DJ,DJ:DJ,1)*IF(DI:DI&lt;0,-1,1)+IF(DI:DI&lt;0,-1,1)*COUNTIF(CQ$2:CQ104,CQ:CQ),"")</f>
        <v/>
      </c>
      <c r="CU105" s="6" t="e">
        <f>IF(AND(Include_study?="Yes",Sufficient_data="Yes"),'Publication Bias Analysis'!E:E,NA())</f>
        <v>#N/A</v>
      </c>
      <c r="CV105" s="54" t="e">
        <f>IF(AND(Include_study?="Yes",Sufficient_data="Yes"),'Publication Bias Analysis'!F:F,NA())</f>
        <v>#N/A</v>
      </c>
      <c r="CW105" s="33"/>
      <c r="CX105" s="33"/>
      <c r="CY105" s="33"/>
      <c r="CZ105" s="33"/>
      <c r="DA105" s="33"/>
      <c r="DB105" s="157"/>
      <c r="DC10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5" s="6" t="str">
        <f t="shared" si="164"/>
        <v/>
      </c>
      <c r="DE105" s="54" t="str">
        <f>IF(AND(Include_study?="Yes",Sufficient_data="Yes"),1/('Publication Bias Analysis'!F:F^2+IF(Additional_model="Fixed effect",0,$DN$6)),"")</f>
        <v/>
      </c>
      <c r="DF105" s="6" t="str">
        <f>IF(AND(Include_study?="Yes",Sufficient_data="Yes"),IF('Publication Bias Analysis'!L$38="Left",'Publication Bias Analysis'!E:E-DN$3,DN$3-'Publication Bias Analysis'!E:E),"")</f>
        <v/>
      </c>
      <c r="DG105" s="6" t="str">
        <f t="shared" si="165"/>
        <v/>
      </c>
      <c r="DH105" s="54" t="str">
        <f>IF(AND(DF105&lt;&gt;"",CR105&lt;=MAX(CR:CR)-DN$7),1/('Publication Bias Analysis'!F:F^2+IF(Additional_model="Fixed effect",0,$DN$13)),"")</f>
        <v/>
      </c>
      <c r="DI105" s="6" t="str">
        <f>IF(AND(Include_study?="Yes",Sufficient_data="Yes"),IF('Publication Bias Analysis'!L$38="Left",'Publication Bias Analysis'!E:E-DN$10,DN$10-'Publication Bias Analysis'!E:E),"")</f>
        <v/>
      </c>
      <c r="DJ105" s="6" t="str">
        <f t="shared" si="166"/>
        <v/>
      </c>
      <c r="DK105" s="54" t="str">
        <f t="shared" si="238"/>
        <v/>
      </c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W105" s="33"/>
      <c r="DX105" s="33"/>
      <c r="DY105" s="33"/>
      <c r="DZ105" s="33"/>
      <c r="EA105" s="33"/>
      <c r="EB105" s="157"/>
      <c r="EC105" s="6" t="str">
        <f>IF(AND(Include_study?="Yes",Sufficient_data="Yes"),Calculations!CO:CO-AVERAGE(Calculations!CO:CO),"")</f>
        <v/>
      </c>
      <c r="ED105" s="54" t="str">
        <f>IF(AND(Include_study?="Yes",Sufficient_data="Yes"),Calculations!CP105-('Publication Bias Analysis'!P$3+Calculations!CO105*'Publication Bias Analysis'!P$4),"")</f>
        <v/>
      </c>
      <c r="EE105" s="33"/>
      <c r="EF105" s="157"/>
      <c r="EG105" s="6" t="str">
        <f t="shared" si="239"/>
        <v/>
      </c>
      <c r="EH105" s="6" t="str">
        <f t="shared" si="240"/>
        <v/>
      </c>
      <c r="EI105" s="10" t="str">
        <f t="shared" si="241"/>
        <v/>
      </c>
      <c r="EJ105" s="10" t="str">
        <f t="shared" si="242"/>
        <v/>
      </c>
      <c r="EK105" s="10" t="str">
        <f>IF(AND(Include_study?="Yes",Sufficient_data="Yes"),COUNTIFS(EI$2:EI104,"&lt;"&amp;EI105,EJ$2:EJ104,"&lt;"&amp;EJ105)+COUNTIFS(EI$2:EI104,"&gt;"&amp;EI105,EJ$2:EJ104,"&gt;"&amp;EJ105)+COUNTIFS(EI106:EI$201,"&lt;"&amp;EI105,EJ106:EJ$201,"&lt;"&amp;EJ105)+COUNTIFS(EI106:EI$201,"&gt;"&amp;EI105,EJ106:EJ$201,"&gt;"&amp;EJ105),"")</f>
        <v/>
      </c>
      <c r="EL105" s="70" t="str">
        <f>IF(AND(Include_study?="Yes",Sufficient_data="Yes"),COUNTIFS(EI$2:EI104,"&lt;"&amp;EI105,EJ$2:EJ104,"&gt;"&amp;EJ105)+COUNTIFS(EI$2:EI104,"&gt;"&amp;EI105,EJ$2:EJ104,"&lt;"&amp;EJ105)+COUNTIFS(EI106:EI$201,"&lt;"&amp;EI105,EJ106:EJ$201,"&gt;"&amp;EJ105)+COUNTIFS(EI106:EI$201,"&gt;"&amp;EI105,EJ106:EJ$201,"&lt;"&amp;EJ105),"")</f>
        <v/>
      </c>
      <c r="EN105" s="157"/>
      <c r="EO105" s="33"/>
      <c r="EP105" s="33"/>
      <c r="EQ105" s="33"/>
      <c r="ER105" s="33"/>
      <c r="ES105" s="157"/>
      <c r="ET105" s="6" t="e">
        <f t="shared" si="243"/>
        <v>#N/A</v>
      </c>
      <c r="EU105" s="54" t="e">
        <f t="shared" si="244"/>
        <v>#N/A</v>
      </c>
      <c r="EV105" s="33"/>
      <c r="EW105" s="33"/>
      <c r="EX105" s="33"/>
      <c r="EY105" s="33"/>
      <c r="EZ105" s="33"/>
      <c r="FA105" s="157"/>
      <c r="FB105" s="10" t="str">
        <f>IF('Publication Bias Analysis'!AS:AS&lt;&gt;"",RANK('Publication Bias Analysis'!AS:AS,'Publication Bias Analysis'!AS:AS,1)+COUNTIF('Publication Bias Analysis'!AS$2:AS104,'Publication Bias Analysis'!AS105),"")</f>
        <v/>
      </c>
      <c r="FC105" s="6" t="str">
        <f t="shared" si="167"/>
        <v/>
      </c>
      <c r="FD105" s="43" t="e">
        <f>IF(AND(Include_study?="Yes",Sufficient_data="Yes"),'Publication Bias Analysis'!AR105,NA())</f>
        <v>#N/A</v>
      </c>
      <c r="FE105" s="43" t="e">
        <f>IF(AND(Include_study?="Yes",Sufficient_data="Yes"),'Publication Bias Analysis'!AS105,NA())</f>
        <v>#N/A</v>
      </c>
      <c r="FF105" s="6" t="str">
        <f>IF(AND(Include_study?="Yes",Sufficient_data="Yes"),Calculations!FD105-AVERAGE('Publication Bias Analysis'!AR:AR),"")</f>
        <v/>
      </c>
      <c r="FG105" s="54" t="str">
        <f>IF(AND(Include_study?="Yes",Sufficient_data="Yes"),FE:FE-('Publication Bias Analysis'!AV$30+'Publication Bias Analysis'!AV$31*FD:FD),"")</f>
        <v/>
      </c>
      <c r="FM105" s="157"/>
      <c r="FN105" s="6" t="str">
        <f t="shared" si="202"/>
        <v/>
      </c>
      <c r="FO105" s="6" t="str">
        <f t="shared" si="168"/>
        <v/>
      </c>
      <c r="FP105" s="54" t="str">
        <f t="shared" si="205"/>
        <v/>
      </c>
      <c r="FQ105" s="33"/>
    </row>
    <row r="106" spans="1:173" x14ac:dyDescent="0.2">
      <c r="A106" s="163"/>
      <c r="B106" s="10" t="str">
        <f>IF(AND(Sufficient_data="Yes",Include_study?="Yes"),IF(AND(Sort_By=$E$1,Order="Ascending"),IF(Input!Study_name="",COUNTIFS(Input!Study_name,"&lt;&gt;"&amp;"",Include_study?,"Yes",Sufficient_data,"Yes")+1,IF(COUNT(E106)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6" s="10" t="str">
        <f>IF(B106&lt;&gt;"",IF(B106=0,COUNTIF(B$2:B105,0)+1,COUNTIF(B$2:B105,B106)+COUNTIF(B:B,"&lt;"&amp;B106)+1),"")</f>
        <v/>
      </c>
      <c r="D106" s="10" t="str">
        <f t="shared" si="206"/>
        <v/>
      </c>
      <c r="E106" s="6" t="str">
        <f>IF(AND(Sufficient_data="Yes",Include_study?="Yes",Input!Study_name&lt;&gt;""),Input!Study_name,"")</f>
        <v/>
      </c>
      <c r="F106" s="6" t="str">
        <f>IF(AND(Sufficient_data="Yes",Include_study?="Yes"),Input!Effect_size,"")</f>
        <v/>
      </c>
      <c r="G106" s="10" t="str">
        <f>IF(AND(Sufficient_data="Yes",Include_study?="Yes",Input!Number_of_observations&lt;&gt;""),Input!Number_of_observations,"")</f>
        <v/>
      </c>
      <c r="H106" s="6" t="str">
        <f>IF(AND(Sufficient_data="Yes",Include_study?="Yes"),Input!Standard_error,"")</f>
        <v/>
      </c>
      <c r="I106" s="6" t="str">
        <f t="shared" si="207"/>
        <v/>
      </c>
      <c r="J106" s="6" t="str">
        <f t="shared" si="208"/>
        <v/>
      </c>
      <c r="K106" s="6" t="str">
        <f t="shared" si="209"/>
        <v/>
      </c>
      <c r="L106" s="6" t="str">
        <f t="shared" si="210"/>
        <v/>
      </c>
      <c r="M106" s="120" t="str">
        <f t="shared" si="211"/>
        <v/>
      </c>
      <c r="N106" s="54" t="str">
        <f t="shared" si="212"/>
        <v/>
      </c>
      <c r="O106" s="33"/>
      <c r="P106" s="75" t="e">
        <f t="shared" si="213"/>
        <v>#N/A</v>
      </c>
      <c r="Q106" s="6" t="e">
        <f>IF(AND(Sufficient_data="Yes",Include_study?="Yes",Input!Number_of_observations&lt;&gt;""),Effect_size-CI_Lower_limit,NA())</f>
        <v>#N/A</v>
      </c>
      <c r="R106" s="54" t="e">
        <f>IF(AND(Sufficient_data="Yes",Include_study?="Yes",Input!Number_of_observations&lt;&gt;""),CI_Upper_limit-Effect_size,NA())</f>
        <v>#N/A</v>
      </c>
      <c r="S106" s="33"/>
      <c r="T106" s="33"/>
      <c r="U106" s="33"/>
      <c r="V106" s="33"/>
      <c r="W106" s="163"/>
      <c r="X106" s="16" t="str">
        <f t="shared" si="144"/>
        <v/>
      </c>
      <c r="Y106" s="6" t="str">
        <f t="shared" si="214"/>
        <v/>
      </c>
      <c r="Z106" s="6" t="str">
        <f t="shared" si="215"/>
        <v/>
      </c>
      <c r="AA106" s="6" t="str">
        <f>IF(AND(Sufficient_data="Yes",Include_study?="Yes",Subgroup&lt;&gt;""),Input!Effect_size,"")</f>
        <v/>
      </c>
      <c r="AB106" s="6" t="str">
        <f t="shared" si="216"/>
        <v/>
      </c>
      <c r="AC106" s="6" t="str">
        <f t="shared" si="217"/>
        <v/>
      </c>
      <c r="AD106" s="6" t="str">
        <f t="shared" si="218"/>
        <v/>
      </c>
      <c r="AE106" s="6" t="str">
        <f t="shared" si="219"/>
        <v/>
      </c>
      <c r="AF106" s="6" t="str">
        <f t="shared" si="220"/>
        <v/>
      </c>
      <c r="AG106" s="125" t="str">
        <f t="shared" si="179"/>
        <v/>
      </c>
      <c r="AH106" s="128" t="str">
        <f t="shared" si="221"/>
        <v/>
      </c>
      <c r="AI106" s="33"/>
      <c r="AJ106" s="75" t="e">
        <f t="shared" si="145"/>
        <v>#N/A</v>
      </c>
      <c r="AK106" s="37" t="e">
        <f t="shared" si="222"/>
        <v>#N/A</v>
      </c>
      <c r="AL106" s="54" t="e">
        <f t="shared" si="223"/>
        <v>#N/A</v>
      </c>
      <c r="AM106" s="33"/>
      <c r="AN106" s="77" t="str">
        <f t="shared" si="146"/>
        <v/>
      </c>
      <c r="AO106" s="6" t="str">
        <f>IF(AND(Sufficient_data="Yes",Include_study?="Yes",Subgroup&lt;&gt;""),IF(COUNTIFS(Input!G$2:G105,"="&amp;"Yes",Input!C$2:C105,"="&amp;"Yes",Input!H$2:H105,"="&amp;Subgroup)&gt;0,"",Subgroup),"")</f>
        <v/>
      </c>
      <c r="AP106" s="16" t="str">
        <f t="shared" si="147"/>
        <v/>
      </c>
      <c r="AQ106" s="10" t="str">
        <f t="shared" si="148"/>
        <v/>
      </c>
      <c r="AR106" s="6" t="str">
        <f t="shared" si="149"/>
        <v/>
      </c>
      <c r="AS106" s="24" t="str">
        <f t="shared" si="150"/>
        <v/>
      </c>
      <c r="AT106" s="12" t="str">
        <f t="shared" si="151"/>
        <v/>
      </c>
      <c r="AU106" s="6" t="str">
        <f t="shared" si="152"/>
        <v/>
      </c>
      <c r="AV106" s="43" t="str">
        <f t="shared" si="224"/>
        <v/>
      </c>
      <c r="AW106" s="6" t="str">
        <f t="shared" si="153"/>
        <v/>
      </c>
      <c r="AX106" s="6" t="str">
        <f t="shared" si="154"/>
        <v/>
      </c>
      <c r="AY106" s="43" t="str">
        <f t="shared" si="225"/>
        <v/>
      </c>
      <c r="AZ106" s="16" t="str">
        <f t="shared" si="155"/>
        <v/>
      </c>
      <c r="BA106" s="131" t="str">
        <f t="shared" si="226"/>
        <v/>
      </c>
      <c r="BB106" s="131" t="str">
        <f t="shared" si="227"/>
        <v/>
      </c>
      <c r="BC106" s="6" t="str">
        <f t="shared" si="156"/>
        <v/>
      </c>
      <c r="BD106" s="6" t="str">
        <f t="shared" si="157"/>
        <v/>
      </c>
      <c r="BE106" s="131" t="str">
        <f t="shared" si="228"/>
        <v/>
      </c>
      <c r="BF106" s="131" t="str">
        <f t="shared" si="229"/>
        <v/>
      </c>
      <c r="BG106" s="6" t="str">
        <f t="shared" si="158"/>
        <v/>
      </c>
      <c r="BH106" s="6" t="str">
        <f t="shared" si="159"/>
        <v/>
      </c>
      <c r="BI106" s="6" t="str">
        <f t="shared" si="160"/>
        <v/>
      </c>
      <c r="BJ106" s="6" t="e">
        <f t="shared" si="161"/>
        <v>#N/A</v>
      </c>
      <c r="BK106" s="12" t="str">
        <f t="shared" si="203"/>
        <v/>
      </c>
      <c r="BL106" s="6" t="str">
        <f t="shared" si="162"/>
        <v/>
      </c>
      <c r="BM106" s="6" t="str">
        <f t="shared" si="230"/>
        <v/>
      </c>
      <c r="BN106" s="37" t="str">
        <f t="shared" si="163"/>
        <v/>
      </c>
      <c r="BO106" s="54" t="str">
        <f t="shared" si="204"/>
        <v/>
      </c>
      <c r="BP106" s="33"/>
      <c r="BQ106" s="33"/>
      <c r="BR106" s="33"/>
      <c r="BS106" s="33"/>
      <c r="BT106" s="164"/>
      <c r="BU106" s="6" t="e">
        <f t="shared" si="190"/>
        <v>#N/A</v>
      </c>
      <c r="BV106" s="6" t="e">
        <f t="shared" si="191"/>
        <v>#N/A</v>
      </c>
      <c r="BW106" s="6" t="str">
        <f t="shared" si="231"/>
        <v/>
      </c>
      <c r="BX106" s="6" t="str">
        <f>IF(AND(Sufficient_data="Yes",Include_study?="Yes",Moderator&lt;&gt;""),'Moderator Analysis'!F:F-CG$3,"")</f>
        <v/>
      </c>
      <c r="BY106" s="54" t="str">
        <f>IF(AND(Sufficient_data="Yes",Include_study?="Yes",Moderator&lt;&gt;""),Weightf*(Effect_size-CG$5-CG$4*'Moderator Analysis'!F:F)^2,"")</f>
        <v/>
      </c>
      <c r="BZ106" s="33"/>
      <c r="CA106" s="75" t="str">
        <f>IF(AND(Sufficient_data="Yes",Include_study?="Yes",Moderator&lt;&gt;""),1/('Publication Bias Analysis'!F106^2+CG$7),"")</f>
        <v/>
      </c>
      <c r="CB106" s="6" t="str">
        <f>IF(AND(Sufficient_data="Yes",Include_study?="Yes",CA106&lt;&gt;""),Effect_size-'Moderator Analysis'!J$37,"")</f>
        <v/>
      </c>
      <c r="CC106" s="6" t="str">
        <f t="shared" si="232"/>
        <v/>
      </c>
      <c r="CD106" s="54" t="str">
        <f>IF(AND(Sufficient_data="Yes",Include_study?="Yes",CA106&lt;&gt;""),CA:CA*(Effect_size-'Moderator Analysis'!J$29-'Moderator Analysis'!J$30*Moderator)^2,"")</f>
        <v/>
      </c>
      <c r="CI106" s="164"/>
      <c r="CJ106" s="166"/>
      <c r="CK106" s="6" t="str">
        <f t="shared" si="233"/>
        <v/>
      </c>
      <c r="CL106" s="37" t="str">
        <f t="shared" si="234"/>
        <v/>
      </c>
      <c r="CM106" s="37" t="str">
        <f>IF(AND(Include_study?="Yes",Sufficient_data="Yes"),1/(Standard_error^2+IF(Additional_model="Fixed effect",0,'Publication Bias Analysis'!L$32)),"")</f>
        <v/>
      </c>
      <c r="CN106" s="37" t="str">
        <f>IF(AND(Include_study?="Yes",Sufficient_data="Yes"),'Publication Bias Analysis'!E:E-'Publication Bias Analysis'!I$29,"")</f>
        <v/>
      </c>
      <c r="CO106" s="37" t="str">
        <f t="shared" si="235"/>
        <v/>
      </c>
      <c r="CP106" s="37" t="str">
        <f t="shared" si="236"/>
        <v/>
      </c>
      <c r="CQ106" s="104" t="str">
        <f t="shared" si="237"/>
        <v/>
      </c>
      <c r="CR106" s="104" t="str">
        <f>IF(AND(Include_study?="Yes",Sufficient_data="Yes"),CQ:CQ+IF(DC:DC&lt;0,-1,1)*COUNTIF(CQ$2:CQ105,CQ:CQ),"")</f>
        <v/>
      </c>
      <c r="CS106" s="104" t="str">
        <f>IF(AND(Include_study?="Yes",Sufficient_data="Yes"),RANK(DG:DG,DG:DG,1)*IF(DF:DF&lt;0,-1,1)+IF(DF:DF&lt;0,-1,1)*COUNTIF(CQ$2:CQ105,CQ:CQ),"")</f>
        <v/>
      </c>
      <c r="CT106" s="104" t="str">
        <f>IF(AND(Include_study?="Yes",Sufficient_data="Yes"),RANK(DJ:DJ,DJ:DJ,1)*IF(DI:DI&lt;0,-1,1)+IF(DI:DI&lt;0,-1,1)*COUNTIF(CQ$2:CQ105,CQ:CQ),"")</f>
        <v/>
      </c>
      <c r="CU106" s="6" t="e">
        <f>IF(AND(Include_study?="Yes",Sufficient_data="Yes"),'Publication Bias Analysis'!E:E,NA())</f>
        <v>#N/A</v>
      </c>
      <c r="CV106" s="54" t="e">
        <f>IF(AND(Include_study?="Yes",Sufficient_data="Yes"),'Publication Bias Analysis'!F:F,NA())</f>
        <v>#N/A</v>
      </c>
      <c r="CW106" s="33"/>
      <c r="CX106" s="33"/>
      <c r="CY106" s="33"/>
      <c r="CZ106" s="33"/>
      <c r="DA106" s="33"/>
      <c r="DB106" s="157"/>
      <c r="DC10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6" s="6" t="str">
        <f t="shared" si="164"/>
        <v/>
      </c>
      <c r="DE106" s="54" t="str">
        <f>IF(AND(Include_study?="Yes",Sufficient_data="Yes"),1/('Publication Bias Analysis'!F:F^2+IF(Additional_model="Fixed effect",0,$DN$6)),"")</f>
        <v/>
      </c>
      <c r="DF106" s="6" t="str">
        <f>IF(AND(Include_study?="Yes",Sufficient_data="Yes"),IF('Publication Bias Analysis'!L$38="Left",'Publication Bias Analysis'!E:E-DN$3,DN$3-'Publication Bias Analysis'!E:E),"")</f>
        <v/>
      </c>
      <c r="DG106" s="6" t="str">
        <f t="shared" si="165"/>
        <v/>
      </c>
      <c r="DH106" s="54" t="str">
        <f>IF(AND(DF106&lt;&gt;"",CR106&lt;=MAX(CR:CR)-DN$7),1/('Publication Bias Analysis'!F:F^2+IF(Additional_model="Fixed effect",0,$DN$13)),"")</f>
        <v/>
      </c>
      <c r="DI106" s="6" t="str">
        <f>IF(AND(Include_study?="Yes",Sufficient_data="Yes"),IF('Publication Bias Analysis'!L$38="Left",'Publication Bias Analysis'!E:E-DN$10,DN$10-'Publication Bias Analysis'!E:E),"")</f>
        <v/>
      </c>
      <c r="DJ106" s="6" t="str">
        <f t="shared" si="166"/>
        <v/>
      </c>
      <c r="DK106" s="54" t="str">
        <f t="shared" si="238"/>
        <v/>
      </c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W106" s="33"/>
      <c r="DX106" s="33"/>
      <c r="DY106" s="33"/>
      <c r="DZ106" s="33"/>
      <c r="EA106" s="33"/>
      <c r="EB106" s="157"/>
      <c r="EC106" s="6" t="str">
        <f>IF(AND(Include_study?="Yes",Sufficient_data="Yes"),Calculations!CO:CO-AVERAGE(Calculations!CO:CO),"")</f>
        <v/>
      </c>
      <c r="ED106" s="54" t="str">
        <f>IF(AND(Include_study?="Yes",Sufficient_data="Yes"),Calculations!CP106-('Publication Bias Analysis'!P$3+Calculations!CO106*'Publication Bias Analysis'!P$4),"")</f>
        <v/>
      </c>
      <c r="EE106" s="33"/>
      <c r="EF106" s="157"/>
      <c r="EG106" s="6" t="str">
        <f t="shared" si="239"/>
        <v/>
      </c>
      <c r="EH106" s="6" t="str">
        <f t="shared" si="240"/>
        <v/>
      </c>
      <c r="EI106" s="10" t="str">
        <f t="shared" si="241"/>
        <v/>
      </c>
      <c r="EJ106" s="10" t="str">
        <f t="shared" si="242"/>
        <v/>
      </c>
      <c r="EK106" s="10" t="str">
        <f>IF(AND(Include_study?="Yes",Sufficient_data="Yes"),COUNTIFS(EI$2:EI105,"&lt;"&amp;EI106,EJ$2:EJ105,"&lt;"&amp;EJ106)+COUNTIFS(EI$2:EI105,"&gt;"&amp;EI106,EJ$2:EJ105,"&gt;"&amp;EJ106)+COUNTIFS(EI107:EI$201,"&lt;"&amp;EI106,EJ107:EJ$201,"&lt;"&amp;EJ106)+COUNTIFS(EI107:EI$201,"&gt;"&amp;EI106,EJ107:EJ$201,"&gt;"&amp;EJ106),"")</f>
        <v/>
      </c>
      <c r="EL106" s="70" t="str">
        <f>IF(AND(Include_study?="Yes",Sufficient_data="Yes"),COUNTIFS(EI$2:EI105,"&lt;"&amp;EI106,EJ$2:EJ105,"&gt;"&amp;EJ106)+COUNTIFS(EI$2:EI105,"&gt;"&amp;EI106,EJ$2:EJ105,"&lt;"&amp;EJ106)+COUNTIFS(EI107:EI$201,"&lt;"&amp;EI106,EJ107:EJ$201,"&gt;"&amp;EJ106)+COUNTIFS(EI107:EI$201,"&gt;"&amp;EI106,EJ107:EJ$201,"&lt;"&amp;EJ106),"")</f>
        <v/>
      </c>
      <c r="EN106" s="157"/>
      <c r="EO106" s="33"/>
      <c r="EP106" s="33"/>
      <c r="EQ106" s="33"/>
      <c r="ER106" s="33"/>
      <c r="ES106" s="157"/>
      <c r="ET106" s="6" t="e">
        <f t="shared" si="243"/>
        <v>#N/A</v>
      </c>
      <c r="EU106" s="54" t="e">
        <f t="shared" si="244"/>
        <v>#N/A</v>
      </c>
      <c r="EV106" s="33"/>
      <c r="EW106" s="33"/>
      <c r="EX106" s="33"/>
      <c r="EY106" s="33"/>
      <c r="EZ106" s="33"/>
      <c r="FA106" s="157"/>
      <c r="FB106" s="10" t="str">
        <f>IF('Publication Bias Analysis'!AS:AS&lt;&gt;"",RANK('Publication Bias Analysis'!AS:AS,'Publication Bias Analysis'!AS:AS,1)+COUNTIF('Publication Bias Analysis'!AS$2:AS105,'Publication Bias Analysis'!AS106),"")</f>
        <v/>
      </c>
      <c r="FC106" s="6" t="str">
        <f t="shared" si="167"/>
        <v/>
      </c>
      <c r="FD106" s="43" t="e">
        <f>IF(AND(Include_study?="Yes",Sufficient_data="Yes"),'Publication Bias Analysis'!AR106,NA())</f>
        <v>#N/A</v>
      </c>
      <c r="FE106" s="43" t="e">
        <f>IF(AND(Include_study?="Yes",Sufficient_data="Yes"),'Publication Bias Analysis'!AS106,NA())</f>
        <v>#N/A</v>
      </c>
      <c r="FF106" s="6" t="str">
        <f>IF(AND(Include_study?="Yes",Sufficient_data="Yes"),Calculations!FD106-AVERAGE('Publication Bias Analysis'!AR:AR),"")</f>
        <v/>
      </c>
      <c r="FG106" s="54" t="str">
        <f>IF(AND(Include_study?="Yes",Sufficient_data="Yes"),FE:FE-('Publication Bias Analysis'!AV$30+'Publication Bias Analysis'!AV$31*FD:FD),"")</f>
        <v/>
      </c>
      <c r="FM106" s="157"/>
      <c r="FN106" s="6" t="str">
        <f t="shared" si="202"/>
        <v/>
      </c>
      <c r="FO106" s="6" t="str">
        <f t="shared" si="168"/>
        <v/>
      </c>
      <c r="FP106" s="54" t="str">
        <f t="shared" si="205"/>
        <v/>
      </c>
      <c r="FQ106" s="33"/>
    </row>
    <row r="107" spans="1:173" x14ac:dyDescent="0.2">
      <c r="A107" s="163"/>
      <c r="B107" s="10" t="str">
        <f>IF(AND(Sufficient_data="Yes",Include_study?="Yes"),IF(AND(Sort_By=$E$1,Order="Ascending"),IF(Input!Study_name="",COUNTIFS(Input!Study_name,"&lt;&gt;"&amp;"",Include_study?,"Yes",Sufficient_data,"Yes")+1,IF(COUNT(E107)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7" s="10" t="str">
        <f>IF(B107&lt;&gt;"",IF(B107=0,COUNTIF(B$2:B106,0)+1,COUNTIF(B$2:B106,B107)+COUNTIF(B:B,"&lt;"&amp;B107)+1),"")</f>
        <v/>
      </c>
      <c r="D107" s="10" t="str">
        <f t="shared" si="206"/>
        <v/>
      </c>
      <c r="E107" s="6" t="str">
        <f>IF(AND(Sufficient_data="Yes",Include_study?="Yes",Input!Study_name&lt;&gt;""),Input!Study_name,"")</f>
        <v/>
      </c>
      <c r="F107" s="6" t="str">
        <f>IF(AND(Sufficient_data="Yes",Include_study?="Yes"),Input!Effect_size,"")</f>
        <v/>
      </c>
      <c r="G107" s="10" t="str">
        <f>IF(AND(Sufficient_data="Yes",Include_study?="Yes",Input!Number_of_observations&lt;&gt;""),Input!Number_of_observations,"")</f>
        <v/>
      </c>
      <c r="H107" s="6" t="str">
        <f>IF(AND(Sufficient_data="Yes",Include_study?="Yes"),Input!Standard_error,"")</f>
        <v/>
      </c>
      <c r="I107" s="6" t="str">
        <f t="shared" si="207"/>
        <v/>
      </c>
      <c r="J107" s="6" t="str">
        <f t="shared" si="208"/>
        <v/>
      </c>
      <c r="K107" s="6" t="str">
        <f t="shared" si="209"/>
        <v/>
      </c>
      <c r="L107" s="6" t="str">
        <f t="shared" si="210"/>
        <v/>
      </c>
      <c r="M107" s="120" t="str">
        <f t="shared" si="211"/>
        <v/>
      </c>
      <c r="N107" s="54" t="str">
        <f t="shared" si="212"/>
        <v/>
      </c>
      <c r="O107" s="33"/>
      <c r="P107" s="75" t="e">
        <f t="shared" si="213"/>
        <v>#N/A</v>
      </c>
      <c r="Q107" s="6" t="e">
        <f>IF(AND(Sufficient_data="Yes",Include_study?="Yes",Input!Number_of_observations&lt;&gt;""),Effect_size-CI_Lower_limit,NA())</f>
        <v>#N/A</v>
      </c>
      <c r="R107" s="54" t="e">
        <f>IF(AND(Sufficient_data="Yes",Include_study?="Yes",Input!Number_of_observations&lt;&gt;""),CI_Upper_limit-Effect_size,NA())</f>
        <v>#N/A</v>
      </c>
      <c r="S107" s="33"/>
      <c r="T107" s="33"/>
      <c r="U107" s="33"/>
      <c r="V107" s="33"/>
      <c r="W107" s="163"/>
      <c r="X107" s="16" t="str">
        <f t="shared" si="144"/>
        <v/>
      </c>
      <c r="Y107" s="6" t="str">
        <f t="shared" si="214"/>
        <v/>
      </c>
      <c r="Z107" s="6" t="str">
        <f t="shared" si="215"/>
        <v/>
      </c>
      <c r="AA107" s="6" t="str">
        <f>IF(AND(Sufficient_data="Yes",Include_study?="Yes",Subgroup&lt;&gt;""),Input!Effect_size,"")</f>
        <v/>
      </c>
      <c r="AB107" s="6" t="str">
        <f t="shared" si="216"/>
        <v/>
      </c>
      <c r="AC107" s="6" t="str">
        <f t="shared" si="217"/>
        <v/>
      </c>
      <c r="AD107" s="6" t="str">
        <f t="shared" si="218"/>
        <v/>
      </c>
      <c r="AE107" s="6" t="str">
        <f t="shared" si="219"/>
        <v/>
      </c>
      <c r="AF107" s="6" t="str">
        <f t="shared" si="220"/>
        <v/>
      </c>
      <c r="AG107" s="125" t="str">
        <f t="shared" si="179"/>
        <v/>
      </c>
      <c r="AH107" s="128" t="str">
        <f t="shared" si="221"/>
        <v/>
      </c>
      <c r="AI107" s="33"/>
      <c r="AJ107" s="75" t="e">
        <f t="shared" si="145"/>
        <v>#N/A</v>
      </c>
      <c r="AK107" s="37" t="e">
        <f t="shared" si="222"/>
        <v>#N/A</v>
      </c>
      <c r="AL107" s="54" t="e">
        <f t="shared" si="223"/>
        <v>#N/A</v>
      </c>
      <c r="AM107" s="33"/>
      <c r="AN107" s="77" t="str">
        <f t="shared" si="146"/>
        <v/>
      </c>
      <c r="AO107" s="6" t="str">
        <f>IF(AND(Sufficient_data="Yes",Include_study?="Yes",Subgroup&lt;&gt;""),IF(COUNTIFS(Input!G$2:G106,"="&amp;"Yes",Input!C$2:C106,"="&amp;"Yes",Input!H$2:H106,"="&amp;Subgroup)&gt;0,"",Subgroup),"")</f>
        <v/>
      </c>
      <c r="AP107" s="16" t="str">
        <f t="shared" si="147"/>
        <v/>
      </c>
      <c r="AQ107" s="10" t="str">
        <f t="shared" si="148"/>
        <v/>
      </c>
      <c r="AR107" s="6" t="str">
        <f t="shared" si="149"/>
        <v/>
      </c>
      <c r="AS107" s="24" t="str">
        <f t="shared" si="150"/>
        <v/>
      </c>
      <c r="AT107" s="12" t="str">
        <f t="shared" si="151"/>
        <v/>
      </c>
      <c r="AU107" s="6" t="str">
        <f t="shared" si="152"/>
        <v/>
      </c>
      <c r="AV107" s="43" t="str">
        <f t="shared" si="224"/>
        <v/>
      </c>
      <c r="AW107" s="6" t="str">
        <f t="shared" si="153"/>
        <v/>
      </c>
      <c r="AX107" s="6" t="str">
        <f t="shared" si="154"/>
        <v/>
      </c>
      <c r="AY107" s="43" t="str">
        <f t="shared" si="225"/>
        <v/>
      </c>
      <c r="AZ107" s="16" t="str">
        <f t="shared" si="155"/>
        <v/>
      </c>
      <c r="BA107" s="131" t="str">
        <f t="shared" si="226"/>
        <v/>
      </c>
      <c r="BB107" s="131" t="str">
        <f t="shared" si="227"/>
        <v/>
      </c>
      <c r="BC107" s="6" t="str">
        <f t="shared" si="156"/>
        <v/>
      </c>
      <c r="BD107" s="6" t="str">
        <f t="shared" si="157"/>
        <v/>
      </c>
      <c r="BE107" s="131" t="str">
        <f t="shared" si="228"/>
        <v/>
      </c>
      <c r="BF107" s="131" t="str">
        <f t="shared" si="229"/>
        <v/>
      </c>
      <c r="BG107" s="6" t="str">
        <f t="shared" si="158"/>
        <v/>
      </c>
      <c r="BH107" s="6" t="str">
        <f t="shared" si="159"/>
        <v/>
      </c>
      <c r="BI107" s="6" t="str">
        <f t="shared" si="160"/>
        <v/>
      </c>
      <c r="BJ107" s="6" t="e">
        <f t="shared" si="161"/>
        <v>#N/A</v>
      </c>
      <c r="BK107" s="12" t="str">
        <f t="shared" si="203"/>
        <v/>
      </c>
      <c r="BL107" s="6" t="str">
        <f t="shared" si="162"/>
        <v/>
      </c>
      <c r="BM107" s="6" t="str">
        <f t="shared" si="230"/>
        <v/>
      </c>
      <c r="BN107" s="37" t="str">
        <f t="shared" si="163"/>
        <v/>
      </c>
      <c r="BO107" s="54" t="str">
        <f t="shared" si="204"/>
        <v/>
      </c>
      <c r="BP107" s="33"/>
      <c r="BQ107" s="33"/>
      <c r="BR107" s="33"/>
      <c r="BS107" s="33"/>
      <c r="BT107" s="164"/>
      <c r="BU107" s="6" t="e">
        <f t="shared" si="190"/>
        <v>#N/A</v>
      </c>
      <c r="BV107" s="6" t="e">
        <f t="shared" si="191"/>
        <v>#N/A</v>
      </c>
      <c r="BW107" s="6" t="str">
        <f t="shared" si="231"/>
        <v/>
      </c>
      <c r="BX107" s="6" t="str">
        <f>IF(AND(Sufficient_data="Yes",Include_study?="Yes",Moderator&lt;&gt;""),'Moderator Analysis'!F:F-CG$3,"")</f>
        <v/>
      </c>
      <c r="BY107" s="54" t="str">
        <f>IF(AND(Sufficient_data="Yes",Include_study?="Yes",Moderator&lt;&gt;""),Weightf*(Effect_size-CG$5-CG$4*'Moderator Analysis'!F:F)^2,"")</f>
        <v/>
      </c>
      <c r="BZ107" s="33"/>
      <c r="CA107" s="75" t="str">
        <f>IF(AND(Sufficient_data="Yes",Include_study?="Yes",Moderator&lt;&gt;""),1/('Publication Bias Analysis'!F107^2+CG$7),"")</f>
        <v/>
      </c>
      <c r="CB107" s="6" t="str">
        <f>IF(AND(Sufficient_data="Yes",Include_study?="Yes",CA107&lt;&gt;""),Effect_size-'Moderator Analysis'!J$37,"")</f>
        <v/>
      </c>
      <c r="CC107" s="6" t="str">
        <f t="shared" si="232"/>
        <v/>
      </c>
      <c r="CD107" s="54" t="str">
        <f>IF(AND(Sufficient_data="Yes",Include_study?="Yes",CA107&lt;&gt;""),CA:CA*(Effect_size-'Moderator Analysis'!J$29-'Moderator Analysis'!J$30*Moderator)^2,"")</f>
        <v/>
      </c>
      <c r="CI107" s="164"/>
      <c r="CJ107" s="166"/>
      <c r="CK107" s="6" t="str">
        <f t="shared" si="233"/>
        <v/>
      </c>
      <c r="CL107" s="37" t="str">
        <f t="shared" si="234"/>
        <v/>
      </c>
      <c r="CM107" s="37" t="str">
        <f>IF(AND(Include_study?="Yes",Sufficient_data="Yes"),1/(Standard_error^2+IF(Additional_model="Fixed effect",0,'Publication Bias Analysis'!L$32)),"")</f>
        <v/>
      </c>
      <c r="CN107" s="37" t="str">
        <f>IF(AND(Include_study?="Yes",Sufficient_data="Yes"),'Publication Bias Analysis'!E:E-'Publication Bias Analysis'!I$29,"")</f>
        <v/>
      </c>
      <c r="CO107" s="37" t="str">
        <f t="shared" si="235"/>
        <v/>
      </c>
      <c r="CP107" s="37" t="str">
        <f t="shared" si="236"/>
        <v/>
      </c>
      <c r="CQ107" s="104" t="str">
        <f t="shared" si="237"/>
        <v/>
      </c>
      <c r="CR107" s="104" t="str">
        <f>IF(AND(Include_study?="Yes",Sufficient_data="Yes"),CQ:CQ+IF(DC:DC&lt;0,-1,1)*COUNTIF(CQ$2:CQ106,CQ:CQ),"")</f>
        <v/>
      </c>
      <c r="CS107" s="104" t="str">
        <f>IF(AND(Include_study?="Yes",Sufficient_data="Yes"),RANK(DG:DG,DG:DG,1)*IF(DF:DF&lt;0,-1,1)+IF(DF:DF&lt;0,-1,1)*COUNTIF(CQ$2:CQ106,CQ:CQ),"")</f>
        <v/>
      </c>
      <c r="CT107" s="104" t="str">
        <f>IF(AND(Include_study?="Yes",Sufficient_data="Yes"),RANK(DJ:DJ,DJ:DJ,1)*IF(DI:DI&lt;0,-1,1)+IF(DI:DI&lt;0,-1,1)*COUNTIF(CQ$2:CQ106,CQ:CQ),"")</f>
        <v/>
      </c>
      <c r="CU107" s="6" t="e">
        <f>IF(AND(Include_study?="Yes",Sufficient_data="Yes"),'Publication Bias Analysis'!E:E,NA())</f>
        <v>#N/A</v>
      </c>
      <c r="CV107" s="54" t="e">
        <f>IF(AND(Include_study?="Yes",Sufficient_data="Yes"),'Publication Bias Analysis'!F:F,NA())</f>
        <v>#N/A</v>
      </c>
      <c r="CW107" s="33"/>
      <c r="CX107" s="33"/>
      <c r="CY107" s="33"/>
      <c r="CZ107" s="33"/>
      <c r="DA107" s="33"/>
      <c r="DB107" s="157"/>
      <c r="DC10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7" s="6" t="str">
        <f t="shared" si="164"/>
        <v/>
      </c>
      <c r="DE107" s="54" t="str">
        <f>IF(AND(Include_study?="Yes",Sufficient_data="Yes"),1/('Publication Bias Analysis'!F:F^2+IF(Additional_model="Fixed effect",0,$DN$6)),"")</f>
        <v/>
      </c>
      <c r="DF107" s="6" t="str">
        <f>IF(AND(Include_study?="Yes",Sufficient_data="Yes"),IF('Publication Bias Analysis'!L$38="Left",'Publication Bias Analysis'!E:E-DN$3,DN$3-'Publication Bias Analysis'!E:E),"")</f>
        <v/>
      </c>
      <c r="DG107" s="6" t="str">
        <f t="shared" si="165"/>
        <v/>
      </c>
      <c r="DH107" s="54" t="str">
        <f>IF(AND(DF107&lt;&gt;"",CR107&lt;=MAX(CR:CR)-DN$7),1/('Publication Bias Analysis'!F:F^2+IF(Additional_model="Fixed effect",0,$DN$13)),"")</f>
        <v/>
      </c>
      <c r="DI107" s="6" t="str">
        <f>IF(AND(Include_study?="Yes",Sufficient_data="Yes"),IF('Publication Bias Analysis'!L$38="Left",'Publication Bias Analysis'!E:E-DN$10,DN$10-'Publication Bias Analysis'!E:E),"")</f>
        <v/>
      </c>
      <c r="DJ107" s="6" t="str">
        <f t="shared" si="166"/>
        <v/>
      </c>
      <c r="DK107" s="54" t="str">
        <f t="shared" si="238"/>
        <v/>
      </c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W107" s="33"/>
      <c r="DX107" s="33"/>
      <c r="DY107" s="33"/>
      <c r="DZ107" s="33"/>
      <c r="EA107" s="33"/>
      <c r="EB107" s="157"/>
      <c r="EC107" s="6" t="str">
        <f>IF(AND(Include_study?="Yes",Sufficient_data="Yes"),Calculations!CO:CO-AVERAGE(Calculations!CO:CO),"")</f>
        <v/>
      </c>
      <c r="ED107" s="54" t="str">
        <f>IF(AND(Include_study?="Yes",Sufficient_data="Yes"),Calculations!CP107-('Publication Bias Analysis'!P$3+Calculations!CO107*'Publication Bias Analysis'!P$4),"")</f>
        <v/>
      </c>
      <c r="EE107" s="33"/>
      <c r="EF107" s="157"/>
      <c r="EG107" s="6" t="str">
        <f t="shared" si="239"/>
        <v/>
      </c>
      <c r="EH107" s="6" t="str">
        <f t="shared" si="240"/>
        <v/>
      </c>
      <c r="EI107" s="10" t="str">
        <f t="shared" si="241"/>
        <v/>
      </c>
      <c r="EJ107" s="10" t="str">
        <f t="shared" si="242"/>
        <v/>
      </c>
      <c r="EK107" s="10" t="str">
        <f>IF(AND(Include_study?="Yes",Sufficient_data="Yes"),COUNTIFS(EI$2:EI106,"&lt;"&amp;EI107,EJ$2:EJ106,"&lt;"&amp;EJ107)+COUNTIFS(EI$2:EI106,"&gt;"&amp;EI107,EJ$2:EJ106,"&gt;"&amp;EJ107)+COUNTIFS(EI108:EI$201,"&lt;"&amp;EI107,EJ108:EJ$201,"&lt;"&amp;EJ107)+COUNTIFS(EI108:EI$201,"&gt;"&amp;EI107,EJ108:EJ$201,"&gt;"&amp;EJ107),"")</f>
        <v/>
      </c>
      <c r="EL107" s="70" t="str">
        <f>IF(AND(Include_study?="Yes",Sufficient_data="Yes"),COUNTIFS(EI$2:EI106,"&lt;"&amp;EI107,EJ$2:EJ106,"&gt;"&amp;EJ107)+COUNTIFS(EI$2:EI106,"&gt;"&amp;EI107,EJ$2:EJ106,"&lt;"&amp;EJ107)+COUNTIFS(EI108:EI$201,"&lt;"&amp;EI107,EJ108:EJ$201,"&gt;"&amp;EJ107)+COUNTIFS(EI108:EI$201,"&gt;"&amp;EI107,EJ108:EJ$201,"&lt;"&amp;EJ107),"")</f>
        <v/>
      </c>
      <c r="EN107" s="157"/>
      <c r="EO107" s="33"/>
      <c r="EP107" s="33"/>
      <c r="EQ107" s="33"/>
      <c r="ER107" s="33"/>
      <c r="ES107" s="157"/>
      <c r="ET107" s="6" t="e">
        <f t="shared" si="243"/>
        <v>#N/A</v>
      </c>
      <c r="EU107" s="54" t="e">
        <f t="shared" si="244"/>
        <v>#N/A</v>
      </c>
      <c r="EV107" s="33"/>
      <c r="EW107" s="33"/>
      <c r="EX107" s="33"/>
      <c r="EY107" s="33"/>
      <c r="EZ107" s="33"/>
      <c r="FA107" s="157"/>
      <c r="FB107" s="10" t="str">
        <f>IF('Publication Bias Analysis'!AS:AS&lt;&gt;"",RANK('Publication Bias Analysis'!AS:AS,'Publication Bias Analysis'!AS:AS,1)+COUNTIF('Publication Bias Analysis'!AS$2:AS106,'Publication Bias Analysis'!AS107),"")</f>
        <v/>
      </c>
      <c r="FC107" s="6" t="str">
        <f t="shared" si="167"/>
        <v/>
      </c>
      <c r="FD107" s="43" t="e">
        <f>IF(AND(Include_study?="Yes",Sufficient_data="Yes"),'Publication Bias Analysis'!AR107,NA())</f>
        <v>#N/A</v>
      </c>
      <c r="FE107" s="43" t="e">
        <f>IF(AND(Include_study?="Yes",Sufficient_data="Yes"),'Publication Bias Analysis'!AS107,NA())</f>
        <v>#N/A</v>
      </c>
      <c r="FF107" s="6" t="str">
        <f>IF(AND(Include_study?="Yes",Sufficient_data="Yes"),Calculations!FD107-AVERAGE('Publication Bias Analysis'!AR:AR),"")</f>
        <v/>
      </c>
      <c r="FG107" s="54" t="str">
        <f>IF(AND(Include_study?="Yes",Sufficient_data="Yes"),FE:FE-('Publication Bias Analysis'!AV$30+'Publication Bias Analysis'!AV$31*FD:FD),"")</f>
        <v/>
      </c>
      <c r="FM107" s="157"/>
      <c r="FN107" s="6" t="str">
        <f t="shared" si="202"/>
        <v/>
      </c>
      <c r="FO107" s="6" t="str">
        <f t="shared" si="168"/>
        <v/>
      </c>
      <c r="FP107" s="54" t="str">
        <f t="shared" si="205"/>
        <v/>
      </c>
      <c r="FQ107" s="33"/>
    </row>
    <row r="108" spans="1:173" x14ac:dyDescent="0.2">
      <c r="A108" s="163"/>
      <c r="B108" s="10" t="str">
        <f>IF(AND(Sufficient_data="Yes",Include_study?="Yes"),IF(AND(Sort_By=$E$1,Order="Ascending"),IF(Input!Study_name="",COUNTIFS(Input!Study_name,"&lt;&gt;"&amp;"",Include_study?,"Yes",Sufficient_data,"Yes")+1,IF(COUNT(E108)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8" s="10" t="str">
        <f>IF(B108&lt;&gt;"",IF(B108=0,COUNTIF(B$2:B107,0)+1,COUNTIF(B$2:B107,B108)+COUNTIF(B:B,"&lt;"&amp;B108)+1),"")</f>
        <v/>
      </c>
      <c r="D108" s="10" t="str">
        <f t="shared" si="206"/>
        <v/>
      </c>
      <c r="E108" s="6" t="str">
        <f>IF(AND(Sufficient_data="Yes",Include_study?="Yes",Input!Study_name&lt;&gt;""),Input!Study_name,"")</f>
        <v/>
      </c>
      <c r="F108" s="6" t="str">
        <f>IF(AND(Sufficient_data="Yes",Include_study?="Yes"),Input!Effect_size,"")</f>
        <v/>
      </c>
      <c r="G108" s="10" t="str">
        <f>IF(AND(Sufficient_data="Yes",Include_study?="Yes",Input!Number_of_observations&lt;&gt;""),Input!Number_of_observations,"")</f>
        <v/>
      </c>
      <c r="H108" s="6" t="str">
        <f>IF(AND(Sufficient_data="Yes",Include_study?="Yes"),Input!Standard_error,"")</f>
        <v/>
      </c>
      <c r="I108" s="6" t="str">
        <f t="shared" si="207"/>
        <v/>
      </c>
      <c r="J108" s="6" t="str">
        <f t="shared" si="208"/>
        <v/>
      </c>
      <c r="K108" s="6" t="str">
        <f t="shared" si="209"/>
        <v/>
      </c>
      <c r="L108" s="6" t="str">
        <f t="shared" si="210"/>
        <v/>
      </c>
      <c r="M108" s="120" t="str">
        <f t="shared" si="211"/>
        <v/>
      </c>
      <c r="N108" s="54" t="str">
        <f t="shared" si="212"/>
        <v/>
      </c>
      <c r="O108" s="33"/>
      <c r="P108" s="75" t="e">
        <f t="shared" si="213"/>
        <v>#N/A</v>
      </c>
      <c r="Q108" s="6" t="e">
        <f>IF(AND(Sufficient_data="Yes",Include_study?="Yes",Input!Number_of_observations&lt;&gt;""),Effect_size-CI_Lower_limit,NA())</f>
        <v>#N/A</v>
      </c>
      <c r="R108" s="54" t="e">
        <f>IF(AND(Sufficient_data="Yes",Include_study?="Yes",Input!Number_of_observations&lt;&gt;""),CI_Upper_limit-Effect_size,NA())</f>
        <v>#N/A</v>
      </c>
      <c r="S108" s="33"/>
      <c r="T108" s="33"/>
      <c r="U108" s="33"/>
      <c r="V108" s="33"/>
      <c r="W108" s="163"/>
      <c r="X108" s="16" t="str">
        <f t="shared" si="144"/>
        <v/>
      </c>
      <c r="Y108" s="6" t="str">
        <f t="shared" si="214"/>
        <v/>
      </c>
      <c r="Z108" s="6" t="str">
        <f t="shared" si="215"/>
        <v/>
      </c>
      <c r="AA108" s="6" t="str">
        <f>IF(AND(Sufficient_data="Yes",Include_study?="Yes",Subgroup&lt;&gt;""),Input!Effect_size,"")</f>
        <v/>
      </c>
      <c r="AB108" s="6" t="str">
        <f t="shared" si="216"/>
        <v/>
      </c>
      <c r="AC108" s="6" t="str">
        <f t="shared" si="217"/>
        <v/>
      </c>
      <c r="AD108" s="6" t="str">
        <f t="shared" si="218"/>
        <v/>
      </c>
      <c r="AE108" s="6" t="str">
        <f t="shared" si="219"/>
        <v/>
      </c>
      <c r="AF108" s="6" t="str">
        <f t="shared" si="220"/>
        <v/>
      </c>
      <c r="AG108" s="125" t="str">
        <f t="shared" si="179"/>
        <v/>
      </c>
      <c r="AH108" s="128" t="str">
        <f t="shared" si="221"/>
        <v/>
      </c>
      <c r="AI108" s="33"/>
      <c r="AJ108" s="75" t="e">
        <f t="shared" si="145"/>
        <v>#N/A</v>
      </c>
      <c r="AK108" s="37" t="e">
        <f t="shared" si="222"/>
        <v>#N/A</v>
      </c>
      <c r="AL108" s="54" t="e">
        <f t="shared" si="223"/>
        <v>#N/A</v>
      </c>
      <c r="AM108" s="33"/>
      <c r="AN108" s="77" t="str">
        <f t="shared" si="146"/>
        <v/>
      </c>
      <c r="AO108" s="6" t="str">
        <f>IF(AND(Sufficient_data="Yes",Include_study?="Yes",Subgroup&lt;&gt;""),IF(COUNTIFS(Input!G$2:G107,"="&amp;"Yes",Input!C$2:C107,"="&amp;"Yes",Input!H$2:H107,"="&amp;Subgroup)&gt;0,"",Subgroup),"")</f>
        <v/>
      </c>
      <c r="AP108" s="16" t="str">
        <f t="shared" si="147"/>
        <v/>
      </c>
      <c r="AQ108" s="10" t="str">
        <f t="shared" si="148"/>
        <v/>
      </c>
      <c r="AR108" s="6" t="str">
        <f t="shared" si="149"/>
        <v/>
      </c>
      <c r="AS108" s="24" t="str">
        <f t="shared" si="150"/>
        <v/>
      </c>
      <c r="AT108" s="12" t="str">
        <f t="shared" si="151"/>
        <v/>
      </c>
      <c r="AU108" s="6" t="str">
        <f t="shared" si="152"/>
        <v/>
      </c>
      <c r="AV108" s="43" t="str">
        <f t="shared" si="224"/>
        <v/>
      </c>
      <c r="AW108" s="6" t="str">
        <f t="shared" si="153"/>
        <v/>
      </c>
      <c r="AX108" s="6" t="str">
        <f t="shared" si="154"/>
        <v/>
      </c>
      <c r="AY108" s="43" t="str">
        <f t="shared" si="225"/>
        <v/>
      </c>
      <c r="AZ108" s="16" t="str">
        <f t="shared" si="155"/>
        <v/>
      </c>
      <c r="BA108" s="131" t="str">
        <f t="shared" si="226"/>
        <v/>
      </c>
      <c r="BB108" s="131" t="str">
        <f t="shared" si="227"/>
        <v/>
      </c>
      <c r="BC108" s="6" t="str">
        <f t="shared" si="156"/>
        <v/>
      </c>
      <c r="BD108" s="6" t="str">
        <f t="shared" si="157"/>
        <v/>
      </c>
      <c r="BE108" s="131" t="str">
        <f t="shared" si="228"/>
        <v/>
      </c>
      <c r="BF108" s="131" t="str">
        <f t="shared" si="229"/>
        <v/>
      </c>
      <c r="BG108" s="6" t="str">
        <f t="shared" si="158"/>
        <v/>
      </c>
      <c r="BH108" s="6" t="str">
        <f t="shared" si="159"/>
        <v/>
      </c>
      <c r="BI108" s="6" t="str">
        <f t="shared" si="160"/>
        <v/>
      </c>
      <c r="BJ108" s="6" t="e">
        <f t="shared" si="161"/>
        <v>#N/A</v>
      </c>
      <c r="BK108" s="12" t="str">
        <f t="shared" si="203"/>
        <v/>
      </c>
      <c r="BL108" s="6" t="str">
        <f t="shared" si="162"/>
        <v/>
      </c>
      <c r="BM108" s="6" t="str">
        <f t="shared" si="230"/>
        <v/>
      </c>
      <c r="BN108" s="37" t="str">
        <f t="shared" si="163"/>
        <v/>
      </c>
      <c r="BO108" s="54" t="str">
        <f t="shared" si="204"/>
        <v/>
      </c>
      <c r="BP108" s="33"/>
      <c r="BQ108" s="33"/>
      <c r="BR108" s="33"/>
      <c r="BS108" s="33"/>
      <c r="BT108" s="164"/>
      <c r="BU108" s="6" t="e">
        <f t="shared" si="190"/>
        <v>#N/A</v>
      </c>
      <c r="BV108" s="6" t="e">
        <f t="shared" si="191"/>
        <v>#N/A</v>
      </c>
      <c r="BW108" s="6" t="str">
        <f t="shared" si="231"/>
        <v/>
      </c>
      <c r="BX108" s="6" t="str">
        <f>IF(AND(Sufficient_data="Yes",Include_study?="Yes",Moderator&lt;&gt;""),'Moderator Analysis'!F:F-CG$3,"")</f>
        <v/>
      </c>
      <c r="BY108" s="54" t="str">
        <f>IF(AND(Sufficient_data="Yes",Include_study?="Yes",Moderator&lt;&gt;""),Weightf*(Effect_size-CG$5-CG$4*'Moderator Analysis'!F:F)^2,"")</f>
        <v/>
      </c>
      <c r="BZ108" s="33"/>
      <c r="CA108" s="75" t="str">
        <f>IF(AND(Sufficient_data="Yes",Include_study?="Yes",Moderator&lt;&gt;""),1/('Publication Bias Analysis'!F108^2+CG$7),"")</f>
        <v/>
      </c>
      <c r="CB108" s="6" t="str">
        <f>IF(AND(Sufficient_data="Yes",Include_study?="Yes",CA108&lt;&gt;""),Effect_size-'Moderator Analysis'!J$37,"")</f>
        <v/>
      </c>
      <c r="CC108" s="6" t="str">
        <f t="shared" si="232"/>
        <v/>
      </c>
      <c r="CD108" s="54" t="str">
        <f>IF(AND(Sufficient_data="Yes",Include_study?="Yes",CA108&lt;&gt;""),CA:CA*(Effect_size-'Moderator Analysis'!J$29-'Moderator Analysis'!J$30*Moderator)^2,"")</f>
        <v/>
      </c>
      <c r="CI108" s="164"/>
      <c r="CJ108" s="166"/>
      <c r="CK108" s="6" t="str">
        <f t="shared" si="233"/>
        <v/>
      </c>
      <c r="CL108" s="37" t="str">
        <f t="shared" si="234"/>
        <v/>
      </c>
      <c r="CM108" s="37" t="str">
        <f>IF(AND(Include_study?="Yes",Sufficient_data="Yes"),1/(Standard_error^2+IF(Additional_model="Fixed effect",0,'Publication Bias Analysis'!L$32)),"")</f>
        <v/>
      </c>
      <c r="CN108" s="37" t="str">
        <f>IF(AND(Include_study?="Yes",Sufficient_data="Yes"),'Publication Bias Analysis'!E:E-'Publication Bias Analysis'!I$29,"")</f>
        <v/>
      </c>
      <c r="CO108" s="37" t="str">
        <f t="shared" si="235"/>
        <v/>
      </c>
      <c r="CP108" s="37" t="str">
        <f t="shared" si="236"/>
        <v/>
      </c>
      <c r="CQ108" s="104" t="str">
        <f t="shared" si="237"/>
        <v/>
      </c>
      <c r="CR108" s="104" t="str">
        <f>IF(AND(Include_study?="Yes",Sufficient_data="Yes"),CQ:CQ+IF(DC:DC&lt;0,-1,1)*COUNTIF(CQ$2:CQ107,CQ:CQ),"")</f>
        <v/>
      </c>
      <c r="CS108" s="104" t="str">
        <f>IF(AND(Include_study?="Yes",Sufficient_data="Yes"),RANK(DG:DG,DG:DG,1)*IF(DF:DF&lt;0,-1,1)+IF(DF:DF&lt;0,-1,1)*COUNTIF(CQ$2:CQ107,CQ:CQ),"")</f>
        <v/>
      </c>
      <c r="CT108" s="104" t="str">
        <f>IF(AND(Include_study?="Yes",Sufficient_data="Yes"),RANK(DJ:DJ,DJ:DJ,1)*IF(DI:DI&lt;0,-1,1)+IF(DI:DI&lt;0,-1,1)*COUNTIF(CQ$2:CQ107,CQ:CQ),"")</f>
        <v/>
      </c>
      <c r="CU108" s="6" t="e">
        <f>IF(AND(Include_study?="Yes",Sufficient_data="Yes"),'Publication Bias Analysis'!E:E,NA())</f>
        <v>#N/A</v>
      </c>
      <c r="CV108" s="54" t="e">
        <f>IF(AND(Include_study?="Yes",Sufficient_data="Yes"),'Publication Bias Analysis'!F:F,NA())</f>
        <v>#N/A</v>
      </c>
      <c r="CW108" s="33"/>
      <c r="CX108" s="33"/>
      <c r="CY108" s="33"/>
      <c r="CZ108" s="33"/>
      <c r="DA108" s="33"/>
      <c r="DB108" s="157"/>
      <c r="DC10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8" s="6" t="str">
        <f t="shared" si="164"/>
        <v/>
      </c>
      <c r="DE108" s="54" t="str">
        <f>IF(AND(Include_study?="Yes",Sufficient_data="Yes"),1/('Publication Bias Analysis'!F:F^2+IF(Additional_model="Fixed effect",0,$DN$6)),"")</f>
        <v/>
      </c>
      <c r="DF108" s="6" t="str">
        <f>IF(AND(Include_study?="Yes",Sufficient_data="Yes"),IF('Publication Bias Analysis'!L$38="Left",'Publication Bias Analysis'!E:E-DN$3,DN$3-'Publication Bias Analysis'!E:E),"")</f>
        <v/>
      </c>
      <c r="DG108" s="6" t="str">
        <f t="shared" si="165"/>
        <v/>
      </c>
      <c r="DH108" s="54" t="str">
        <f>IF(AND(DF108&lt;&gt;"",CR108&lt;=MAX(CR:CR)-DN$7),1/('Publication Bias Analysis'!F:F^2+IF(Additional_model="Fixed effect",0,$DN$13)),"")</f>
        <v/>
      </c>
      <c r="DI108" s="6" t="str">
        <f>IF(AND(Include_study?="Yes",Sufficient_data="Yes"),IF('Publication Bias Analysis'!L$38="Left",'Publication Bias Analysis'!E:E-DN$10,DN$10-'Publication Bias Analysis'!E:E),"")</f>
        <v/>
      </c>
      <c r="DJ108" s="6" t="str">
        <f t="shared" si="166"/>
        <v/>
      </c>
      <c r="DK108" s="54" t="str">
        <f t="shared" si="238"/>
        <v/>
      </c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W108" s="33"/>
      <c r="DX108" s="33"/>
      <c r="DY108" s="33"/>
      <c r="DZ108" s="33"/>
      <c r="EA108" s="33"/>
      <c r="EB108" s="157"/>
      <c r="EC108" s="6" t="str">
        <f>IF(AND(Include_study?="Yes",Sufficient_data="Yes"),Calculations!CO:CO-AVERAGE(Calculations!CO:CO),"")</f>
        <v/>
      </c>
      <c r="ED108" s="54" t="str">
        <f>IF(AND(Include_study?="Yes",Sufficient_data="Yes"),Calculations!CP108-('Publication Bias Analysis'!P$3+Calculations!CO108*'Publication Bias Analysis'!P$4),"")</f>
        <v/>
      </c>
      <c r="EE108" s="33"/>
      <c r="EF108" s="157"/>
      <c r="EG108" s="6" t="str">
        <f t="shared" si="239"/>
        <v/>
      </c>
      <c r="EH108" s="6" t="str">
        <f t="shared" si="240"/>
        <v/>
      </c>
      <c r="EI108" s="10" t="str">
        <f t="shared" si="241"/>
        <v/>
      </c>
      <c r="EJ108" s="10" t="str">
        <f t="shared" si="242"/>
        <v/>
      </c>
      <c r="EK108" s="10" t="str">
        <f>IF(AND(Include_study?="Yes",Sufficient_data="Yes"),COUNTIFS(EI$2:EI107,"&lt;"&amp;EI108,EJ$2:EJ107,"&lt;"&amp;EJ108)+COUNTIFS(EI$2:EI107,"&gt;"&amp;EI108,EJ$2:EJ107,"&gt;"&amp;EJ108)+COUNTIFS(EI109:EI$201,"&lt;"&amp;EI108,EJ109:EJ$201,"&lt;"&amp;EJ108)+COUNTIFS(EI109:EI$201,"&gt;"&amp;EI108,EJ109:EJ$201,"&gt;"&amp;EJ108),"")</f>
        <v/>
      </c>
      <c r="EL108" s="70" t="str">
        <f>IF(AND(Include_study?="Yes",Sufficient_data="Yes"),COUNTIFS(EI$2:EI107,"&lt;"&amp;EI108,EJ$2:EJ107,"&gt;"&amp;EJ108)+COUNTIFS(EI$2:EI107,"&gt;"&amp;EI108,EJ$2:EJ107,"&lt;"&amp;EJ108)+COUNTIFS(EI109:EI$201,"&lt;"&amp;EI108,EJ109:EJ$201,"&gt;"&amp;EJ108)+COUNTIFS(EI109:EI$201,"&gt;"&amp;EI108,EJ109:EJ$201,"&lt;"&amp;EJ108),"")</f>
        <v/>
      </c>
      <c r="EN108" s="157"/>
      <c r="EO108" s="33"/>
      <c r="EP108" s="33"/>
      <c r="EQ108" s="33"/>
      <c r="ER108" s="33"/>
      <c r="ES108" s="157"/>
      <c r="ET108" s="6" t="e">
        <f t="shared" si="243"/>
        <v>#N/A</v>
      </c>
      <c r="EU108" s="54" t="e">
        <f t="shared" si="244"/>
        <v>#N/A</v>
      </c>
      <c r="EV108" s="33"/>
      <c r="EW108" s="33"/>
      <c r="EX108" s="33"/>
      <c r="EY108" s="33"/>
      <c r="EZ108" s="33"/>
      <c r="FA108" s="157"/>
      <c r="FB108" s="10" t="str">
        <f>IF('Publication Bias Analysis'!AS:AS&lt;&gt;"",RANK('Publication Bias Analysis'!AS:AS,'Publication Bias Analysis'!AS:AS,1)+COUNTIF('Publication Bias Analysis'!AS$2:AS107,'Publication Bias Analysis'!AS108),"")</f>
        <v/>
      </c>
      <c r="FC108" s="6" t="str">
        <f t="shared" si="167"/>
        <v/>
      </c>
      <c r="FD108" s="43" t="e">
        <f>IF(AND(Include_study?="Yes",Sufficient_data="Yes"),'Publication Bias Analysis'!AR108,NA())</f>
        <v>#N/A</v>
      </c>
      <c r="FE108" s="43" t="e">
        <f>IF(AND(Include_study?="Yes",Sufficient_data="Yes"),'Publication Bias Analysis'!AS108,NA())</f>
        <v>#N/A</v>
      </c>
      <c r="FF108" s="6" t="str">
        <f>IF(AND(Include_study?="Yes",Sufficient_data="Yes"),Calculations!FD108-AVERAGE('Publication Bias Analysis'!AR:AR),"")</f>
        <v/>
      </c>
      <c r="FG108" s="54" t="str">
        <f>IF(AND(Include_study?="Yes",Sufficient_data="Yes"),FE:FE-('Publication Bias Analysis'!AV$30+'Publication Bias Analysis'!AV$31*FD:FD),"")</f>
        <v/>
      </c>
      <c r="FM108" s="157"/>
      <c r="FN108" s="6" t="str">
        <f t="shared" si="202"/>
        <v/>
      </c>
      <c r="FO108" s="6" t="str">
        <f t="shared" si="168"/>
        <v/>
      </c>
      <c r="FP108" s="54" t="str">
        <f t="shared" si="205"/>
        <v/>
      </c>
      <c r="FQ108" s="33"/>
    </row>
    <row r="109" spans="1:173" x14ac:dyDescent="0.2">
      <c r="A109" s="163"/>
      <c r="B109" s="10" t="str">
        <f>IF(AND(Sufficient_data="Yes",Include_study?="Yes"),IF(AND(Sort_By=$E$1,Order="Ascending"),IF(Input!Study_name="",COUNTIFS(Input!Study_name,"&lt;&gt;"&amp;"",Include_study?,"Yes",Sufficient_data,"Yes")+1,IF(COUNT(E109)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09" s="10" t="str">
        <f>IF(B109&lt;&gt;"",IF(B109=0,COUNTIF(B$2:B108,0)+1,COUNTIF(B$2:B108,B109)+COUNTIF(B:B,"&lt;"&amp;B109)+1),"")</f>
        <v/>
      </c>
      <c r="D109" s="10" t="str">
        <f t="shared" si="206"/>
        <v/>
      </c>
      <c r="E109" s="6" t="str">
        <f>IF(AND(Sufficient_data="Yes",Include_study?="Yes",Input!Study_name&lt;&gt;""),Input!Study_name,"")</f>
        <v/>
      </c>
      <c r="F109" s="6" t="str">
        <f>IF(AND(Sufficient_data="Yes",Include_study?="Yes"),Input!Effect_size,"")</f>
        <v/>
      </c>
      <c r="G109" s="10" t="str">
        <f>IF(AND(Sufficient_data="Yes",Include_study?="Yes",Input!Number_of_observations&lt;&gt;""),Input!Number_of_observations,"")</f>
        <v/>
      </c>
      <c r="H109" s="6" t="str">
        <f>IF(AND(Sufficient_data="Yes",Include_study?="Yes"),Input!Standard_error,"")</f>
        <v/>
      </c>
      <c r="I109" s="6" t="str">
        <f t="shared" si="207"/>
        <v/>
      </c>
      <c r="J109" s="6" t="str">
        <f t="shared" si="208"/>
        <v/>
      </c>
      <c r="K109" s="6" t="str">
        <f t="shared" si="209"/>
        <v/>
      </c>
      <c r="L109" s="6" t="str">
        <f t="shared" si="210"/>
        <v/>
      </c>
      <c r="M109" s="120" t="str">
        <f t="shared" si="211"/>
        <v/>
      </c>
      <c r="N109" s="54" t="str">
        <f t="shared" si="212"/>
        <v/>
      </c>
      <c r="O109" s="33"/>
      <c r="P109" s="75" t="e">
        <f t="shared" si="213"/>
        <v>#N/A</v>
      </c>
      <c r="Q109" s="6" t="e">
        <f>IF(AND(Sufficient_data="Yes",Include_study?="Yes",Input!Number_of_observations&lt;&gt;""),Effect_size-CI_Lower_limit,NA())</f>
        <v>#N/A</v>
      </c>
      <c r="R109" s="54" t="e">
        <f>IF(AND(Sufficient_data="Yes",Include_study?="Yes",Input!Number_of_observations&lt;&gt;""),CI_Upper_limit-Effect_size,NA())</f>
        <v>#N/A</v>
      </c>
      <c r="S109" s="33"/>
      <c r="T109" s="33"/>
      <c r="U109" s="33"/>
      <c r="V109" s="33"/>
      <c r="W109" s="163"/>
      <c r="X109" s="16" t="str">
        <f t="shared" si="144"/>
        <v/>
      </c>
      <c r="Y109" s="6" t="str">
        <f t="shared" si="214"/>
        <v/>
      </c>
      <c r="Z109" s="6" t="str">
        <f t="shared" si="215"/>
        <v/>
      </c>
      <c r="AA109" s="6" t="str">
        <f>IF(AND(Sufficient_data="Yes",Include_study?="Yes",Subgroup&lt;&gt;""),Input!Effect_size,"")</f>
        <v/>
      </c>
      <c r="AB109" s="6" t="str">
        <f t="shared" si="216"/>
        <v/>
      </c>
      <c r="AC109" s="6" t="str">
        <f t="shared" si="217"/>
        <v/>
      </c>
      <c r="AD109" s="6" t="str">
        <f t="shared" si="218"/>
        <v/>
      </c>
      <c r="AE109" s="6" t="str">
        <f t="shared" si="219"/>
        <v/>
      </c>
      <c r="AF109" s="6" t="str">
        <f t="shared" si="220"/>
        <v/>
      </c>
      <c r="AG109" s="125" t="str">
        <f t="shared" si="179"/>
        <v/>
      </c>
      <c r="AH109" s="128" t="str">
        <f t="shared" si="221"/>
        <v/>
      </c>
      <c r="AI109" s="33"/>
      <c r="AJ109" s="75" t="e">
        <f t="shared" si="145"/>
        <v>#N/A</v>
      </c>
      <c r="AK109" s="37" t="e">
        <f t="shared" si="222"/>
        <v>#N/A</v>
      </c>
      <c r="AL109" s="54" t="e">
        <f t="shared" si="223"/>
        <v>#N/A</v>
      </c>
      <c r="AM109" s="33"/>
      <c r="AN109" s="77" t="str">
        <f t="shared" si="146"/>
        <v/>
      </c>
      <c r="AO109" s="6" t="str">
        <f>IF(AND(Sufficient_data="Yes",Include_study?="Yes",Subgroup&lt;&gt;""),IF(COUNTIFS(Input!G$2:G108,"="&amp;"Yes",Input!C$2:C108,"="&amp;"Yes",Input!H$2:H108,"="&amp;Subgroup)&gt;0,"",Subgroup),"")</f>
        <v/>
      </c>
      <c r="AP109" s="16" t="str">
        <f t="shared" si="147"/>
        <v/>
      </c>
      <c r="AQ109" s="10" t="str">
        <f t="shared" si="148"/>
        <v/>
      </c>
      <c r="AR109" s="6" t="str">
        <f t="shared" si="149"/>
        <v/>
      </c>
      <c r="AS109" s="24" t="str">
        <f t="shared" si="150"/>
        <v/>
      </c>
      <c r="AT109" s="12" t="str">
        <f t="shared" si="151"/>
        <v/>
      </c>
      <c r="AU109" s="6" t="str">
        <f t="shared" si="152"/>
        <v/>
      </c>
      <c r="AV109" s="43" t="str">
        <f t="shared" si="224"/>
        <v/>
      </c>
      <c r="AW109" s="6" t="str">
        <f t="shared" si="153"/>
        <v/>
      </c>
      <c r="AX109" s="6" t="str">
        <f t="shared" si="154"/>
        <v/>
      </c>
      <c r="AY109" s="43" t="str">
        <f t="shared" si="225"/>
        <v/>
      </c>
      <c r="AZ109" s="16" t="str">
        <f t="shared" si="155"/>
        <v/>
      </c>
      <c r="BA109" s="131" t="str">
        <f t="shared" si="226"/>
        <v/>
      </c>
      <c r="BB109" s="131" t="str">
        <f t="shared" si="227"/>
        <v/>
      </c>
      <c r="BC109" s="6" t="str">
        <f t="shared" si="156"/>
        <v/>
      </c>
      <c r="BD109" s="6" t="str">
        <f t="shared" si="157"/>
        <v/>
      </c>
      <c r="BE109" s="131" t="str">
        <f t="shared" si="228"/>
        <v/>
      </c>
      <c r="BF109" s="131" t="str">
        <f t="shared" si="229"/>
        <v/>
      </c>
      <c r="BG109" s="6" t="str">
        <f t="shared" si="158"/>
        <v/>
      </c>
      <c r="BH109" s="6" t="str">
        <f t="shared" si="159"/>
        <v/>
      </c>
      <c r="BI109" s="6" t="str">
        <f t="shared" si="160"/>
        <v/>
      </c>
      <c r="BJ109" s="6" t="e">
        <f t="shared" si="161"/>
        <v>#N/A</v>
      </c>
      <c r="BK109" s="12" t="str">
        <f t="shared" si="203"/>
        <v/>
      </c>
      <c r="BL109" s="6" t="str">
        <f t="shared" si="162"/>
        <v/>
      </c>
      <c r="BM109" s="6" t="str">
        <f t="shared" si="230"/>
        <v/>
      </c>
      <c r="BN109" s="37" t="str">
        <f t="shared" si="163"/>
        <v/>
      </c>
      <c r="BO109" s="54" t="str">
        <f t="shared" si="204"/>
        <v/>
      </c>
      <c r="BP109" s="33"/>
      <c r="BQ109" s="33"/>
      <c r="BR109" s="33"/>
      <c r="BS109" s="33"/>
      <c r="BT109" s="164"/>
      <c r="BU109" s="6" t="e">
        <f t="shared" si="190"/>
        <v>#N/A</v>
      </c>
      <c r="BV109" s="6" t="e">
        <f t="shared" si="191"/>
        <v>#N/A</v>
      </c>
      <c r="BW109" s="6" t="str">
        <f t="shared" si="231"/>
        <v/>
      </c>
      <c r="BX109" s="6" t="str">
        <f>IF(AND(Sufficient_data="Yes",Include_study?="Yes",Moderator&lt;&gt;""),'Moderator Analysis'!F:F-CG$3,"")</f>
        <v/>
      </c>
      <c r="BY109" s="54" t="str">
        <f>IF(AND(Sufficient_data="Yes",Include_study?="Yes",Moderator&lt;&gt;""),Weightf*(Effect_size-CG$5-CG$4*'Moderator Analysis'!F:F)^2,"")</f>
        <v/>
      </c>
      <c r="BZ109" s="33"/>
      <c r="CA109" s="75" t="str">
        <f>IF(AND(Sufficient_data="Yes",Include_study?="Yes",Moderator&lt;&gt;""),1/('Publication Bias Analysis'!F109^2+CG$7),"")</f>
        <v/>
      </c>
      <c r="CB109" s="6" t="str">
        <f>IF(AND(Sufficient_data="Yes",Include_study?="Yes",CA109&lt;&gt;""),Effect_size-'Moderator Analysis'!J$37,"")</f>
        <v/>
      </c>
      <c r="CC109" s="6" t="str">
        <f t="shared" si="232"/>
        <v/>
      </c>
      <c r="CD109" s="54" t="str">
        <f>IF(AND(Sufficient_data="Yes",Include_study?="Yes",CA109&lt;&gt;""),CA:CA*(Effect_size-'Moderator Analysis'!J$29-'Moderator Analysis'!J$30*Moderator)^2,"")</f>
        <v/>
      </c>
      <c r="CI109" s="164"/>
      <c r="CJ109" s="166"/>
      <c r="CK109" s="6" t="str">
        <f t="shared" si="233"/>
        <v/>
      </c>
      <c r="CL109" s="37" t="str">
        <f t="shared" si="234"/>
        <v/>
      </c>
      <c r="CM109" s="37" t="str">
        <f>IF(AND(Include_study?="Yes",Sufficient_data="Yes"),1/(Standard_error^2+IF(Additional_model="Fixed effect",0,'Publication Bias Analysis'!L$32)),"")</f>
        <v/>
      </c>
      <c r="CN109" s="37" t="str">
        <f>IF(AND(Include_study?="Yes",Sufficient_data="Yes"),'Publication Bias Analysis'!E:E-'Publication Bias Analysis'!I$29,"")</f>
        <v/>
      </c>
      <c r="CO109" s="37" t="str">
        <f t="shared" si="235"/>
        <v/>
      </c>
      <c r="CP109" s="37" t="str">
        <f t="shared" si="236"/>
        <v/>
      </c>
      <c r="CQ109" s="104" t="str">
        <f t="shared" si="237"/>
        <v/>
      </c>
      <c r="CR109" s="104" t="str">
        <f>IF(AND(Include_study?="Yes",Sufficient_data="Yes"),CQ:CQ+IF(DC:DC&lt;0,-1,1)*COUNTIF(CQ$2:CQ108,CQ:CQ),"")</f>
        <v/>
      </c>
      <c r="CS109" s="104" t="str">
        <f>IF(AND(Include_study?="Yes",Sufficient_data="Yes"),RANK(DG:DG,DG:DG,1)*IF(DF:DF&lt;0,-1,1)+IF(DF:DF&lt;0,-1,1)*COUNTIF(CQ$2:CQ108,CQ:CQ),"")</f>
        <v/>
      </c>
      <c r="CT109" s="104" t="str">
        <f>IF(AND(Include_study?="Yes",Sufficient_data="Yes"),RANK(DJ:DJ,DJ:DJ,1)*IF(DI:DI&lt;0,-1,1)+IF(DI:DI&lt;0,-1,1)*COUNTIF(CQ$2:CQ108,CQ:CQ),"")</f>
        <v/>
      </c>
      <c r="CU109" s="6" t="e">
        <f>IF(AND(Include_study?="Yes",Sufficient_data="Yes"),'Publication Bias Analysis'!E:E,NA())</f>
        <v>#N/A</v>
      </c>
      <c r="CV109" s="54" t="e">
        <f>IF(AND(Include_study?="Yes",Sufficient_data="Yes"),'Publication Bias Analysis'!F:F,NA())</f>
        <v>#N/A</v>
      </c>
      <c r="CW109" s="33"/>
      <c r="CX109" s="33"/>
      <c r="CY109" s="33"/>
      <c r="CZ109" s="33"/>
      <c r="DA109" s="33"/>
      <c r="DB109" s="157"/>
      <c r="DC10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09" s="6" t="str">
        <f t="shared" si="164"/>
        <v/>
      </c>
      <c r="DE109" s="54" t="str">
        <f>IF(AND(Include_study?="Yes",Sufficient_data="Yes"),1/('Publication Bias Analysis'!F:F^2+IF(Additional_model="Fixed effect",0,$DN$6)),"")</f>
        <v/>
      </c>
      <c r="DF109" s="6" t="str">
        <f>IF(AND(Include_study?="Yes",Sufficient_data="Yes"),IF('Publication Bias Analysis'!L$38="Left",'Publication Bias Analysis'!E:E-DN$3,DN$3-'Publication Bias Analysis'!E:E),"")</f>
        <v/>
      </c>
      <c r="DG109" s="6" t="str">
        <f t="shared" si="165"/>
        <v/>
      </c>
      <c r="DH109" s="54" t="str">
        <f>IF(AND(DF109&lt;&gt;"",CR109&lt;=MAX(CR:CR)-DN$7),1/('Publication Bias Analysis'!F:F^2+IF(Additional_model="Fixed effect",0,$DN$13)),"")</f>
        <v/>
      </c>
      <c r="DI109" s="6" t="str">
        <f>IF(AND(Include_study?="Yes",Sufficient_data="Yes"),IF('Publication Bias Analysis'!L$38="Left",'Publication Bias Analysis'!E:E-DN$10,DN$10-'Publication Bias Analysis'!E:E),"")</f>
        <v/>
      </c>
      <c r="DJ109" s="6" t="str">
        <f t="shared" si="166"/>
        <v/>
      </c>
      <c r="DK109" s="54" t="str">
        <f t="shared" si="238"/>
        <v/>
      </c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W109" s="33"/>
      <c r="DX109" s="33"/>
      <c r="DY109" s="33"/>
      <c r="DZ109" s="33"/>
      <c r="EA109" s="33"/>
      <c r="EB109" s="157"/>
      <c r="EC109" s="6" t="str">
        <f>IF(AND(Include_study?="Yes",Sufficient_data="Yes"),Calculations!CO:CO-AVERAGE(Calculations!CO:CO),"")</f>
        <v/>
      </c>
      <c r="ED109" s="54" t="str">
        <f>IF(AND(Include_study?="Yes",Sufficient_data="Yes"),Calculations!CP109-('Publication Bias Analysis'!P$3+Calculations!CO109*'Publication Bias Analysis'!P$4),"")</f>
        <v/>
      </c>
      <c r="EE109" s="33"/>
      <c r="EF109" s="157"/>
      <c r="EG109" s="6" t="str">
        <f t="shared" si="239"/>
        <v/>
      </c>
      <c r="EH109" s="6" t="str">
        <f t="shared" si="240"/>
        <v/>
      </c>
      <c r="EI109" s="10" t="str">
        <f t="shared" si="241"/>
        <v/>
      </c>
      <c r="EJ109" s="10" t="str">
        <f t="shared" si="242"/>
        <v/>
      </c>
      <c r="EK109" s="10" t="str">
        <f>IF(AND(Include_study?="Yes",Sufficient_data="Yes"),COUNTIFS(EI$2:EI108,"&lt;"&amp;EI109,EJ$2:EJ108,"&lt;"&amp;EJ109)+COUNTIFS(EI$2:EI108,"&gt;"&amp;EI109,EJ$2:EJ108,"&gt;"&amp;EJ109)+COUNTIFS(EI110:EI$201,"&lt;"&amp;EI109,EJ110:EJ$201,"&lt;"&amp;EJ109)+COUNTIFS(EI110:EI$201,"&gt;"&amp;EI109,EJ110:EJ$201,"&gt;"&amp;EJ109),"")</f>
        <v/>
      </c>
      <c r="EL109" s="70" t="str">
        <f>IF(AND(Include_study?="Yes",Sufficient_data="Yes"),COUNTIFS(EI$2:EI108,"&lt;"&amp;EI109,EJ$2:EJ108,"&gt;"&amp;EJ109)+COUNTIFS(EI$2:EI108,"&gt;"&amp;EI109,EJ$2:EJ108,"&lt;"&amp;EJ109)+COUNTIFS(EI110:EI$201,"&lt;"&amp;EI109,EJ110:EJ$201,"&gt;"&amp;EJ109)+COUNTIFS(EI110:EI$201,"&gt;"&amp;EI109,EJ110:EJ$201,"&lt;"&amp;EJ109),"")</f>
        <v/>
      </c>
      <c r="EN109" s="157"/>
      <c r="EO109" s="33"/>
      <c r="EP109" s="33"/>
      <c r="EQ109" s="33"/>
      <c r="ER109" s="33"/>
      <c r="ES109" s="157"/>
      <c r="ET109" s="6" t="e">
        <f t="shared" si="243"/>
        <v>#N/A</v>
      </c>
      <c r="EU109" s="54" t="e">
        <f t="shared" si="244"/>
        <v>#N/A</v>
      </c>
      <c r="EV109" s="33"/>
      <c r="EW109" s="33"/>
      <c r="EX109" s="33"/>
      <c r="EY109" s="33"/>
      <c r="EZ109" s="33"/>
      <c r="FA109" s="157"/>
      <c r="FB109" s="10" t="str">
        <f>IF('Publication Bias Analysis'!AS:AS&lt;&gt;"",RANK('Publication Bias Analysis'!AS:AS,'Publication Bias Analysis'!AS:AS,1)+COUNTIF('Publication Bias Analysis'!AS$2:AS108,'Publication Bias Analysis'!AS109),"")</f>
        <v/>
      </c>
      <c r="FC109" s="6" t="str">
        <f t="shared" si="167"/>
        <v/>
      </c>
      <c r="FD109" s="43" t="e">
        <f>IF(AND(Include_study?="Yes",Sufficient_data="Yes"),'Publication Bias Analysis'!AR109,NA())</f>
        <v>#N/A</v>
      </c>
      <c r="FE109" s="43" t="e">
        <f>IF(AND(Include_study?="Yes",Sufficient_data="Yes"),'Publication Bias Analysis'!AS109,NA())</f>
        <v>#N/A</v>
      </c>
      <c r="FF109" s="6" t="str">
        <f>IF(AND(Include_study?="Yes",Sufficient_data="Yes"),Calculations!FD109-AVERAGE('Publication Bias Analysis'!AR:AR),"")</f>
        <v/>
      </c>
      <c r="FG109" s="54" t="str">
        <f>IF(AND(Include_study?="Yes",Sufficient_data="Yes"),FE:FE-('Publication Bias Analysis'!AV$30+'Publication Bias Analysis'!AV$31*FD:FD),"")</f>
        <v/>
      </c>
      <c r="FM109" s="157"/>
      <c r="FN109" s="6" t="str">
        <f t="shared" si="202"/>
        <v/>
      </c>
      <c r="FO109" s="6" t="str">
        <f t="shared" si="168"/>
        <v/>
      </c>
      <c r="FP109" s="54" t="str">
        <f t="shared" si="205"/>
        <v/>
      </c>
      <c r="FQ109" s="33"/>
    </row>
    <row r="110" spans="1:173" x14ac:dyDescent="0.2">
      <c r="A110" s="163"/>
      <c r="B110" s="10" t="str">
        <f>IF(AND(Sufficient_data="Yes",Include_study?="Yes"),IF(AND(Sort_By=$E$1,Order="Ascending"),IF(Input!Study_name="",COUNTIFS(Input!Study_name,"&lt;&gt;"&amp;"",Include_study?,"Yes",Sufficient_data,"Yes")+1,IF(COUNT(E110)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0" s="10" t="str">
        <f>IF(B110&lt;&gt;"",IF(B110=0,COUNTIF(B$2:B109,0)+1,COUNTIF(B$2:B109,B110)+COUNTIF(B:B,"&lt;"&amp;B110)+1),"")</f>
        <v/>
      </c>
      <c r="D110" s="10" t="str">
        <f t="shared" si="206"/>
        <v/>
      </c>
      <c r="E110" s="6" t="str">
        <f>IF(AND(Sufficient_data="Yes",Include_study?="Yes",Input!Study_name&lt;&gt;""),Input!Study_name,"")</f>
        <v/>
      </c>
      <c r="F110" s="6" t="str">
        <f>IF(AND(Sufficient_data="Yes",Include_study?="Yes"),Input!Effect_size,"")</f>
        <v/>
      </c>
      <c r="G110" s="10" t="str">
        <f>IF(AND(Sufficient_data="Yes",Include_study?="Yes",Input!Number_of_observations&lt;&gt;""),Input!Number_of_observations,"")</f>
        <v/>
      </c>
      <c r="H110" s="6" t="str">
        <f>IF(AND(Sufficient_data="Yes",Include_study?="Yes"),Input!Standard_error,"")</f>
        <v/>
      </c>
      <c r="I110" s="6" t="str">
        <f t="shared" si="207"/>
        <v/>
      </c>
      <c r="J110" s="6" t="str">
        <f t="shared" si="208"/>
        <v/>
      </c>
      <c r="K110" s="6" t="str">
        <f t="shared" si="209"/>
        <v/>
      </c>
      <c r="L110" s="6" t="str">
        <f t="shared" si="210"/>
        <v/>
      </c>
      <c r="M110" s="120" t="str">
        <f t="shared" si="211"/>
        <v/>
      </c>
      <c r="N110" s="54" t="str">
        <f t="shared" si="212"/>
        <v/>
      </c>
      <c r="O110" s="33"/>
      <c r="P110" s="75" t="e">
        <f t="shared" si="213"/>
        <v>#N/A</v>
      </c>
      <c r="Q110" s="6" t="e">
        <f>IF(AND(Sufficient_data="Yes",Include_study?="Yes",Input!Number_of_observations&lt;&gt;""),Effect_size-CI_Lower_limit,NA())</f>
        <v>#N/A</v>
      </c>
      <c r="R110" s="54" t="e">
        <f>IF(AND(Sufficient_data="Yes",Include_study?="Yes",Input!Number_of_observations&lt;&gt;""),CI_Upper_limit-Effect_size,NA())</f>
        <v>#N/A</v>
      </c>
      <c r="S110" s="33"/>
      <c r="T110" s="33"/>
      <c r="U110" s="33"/>
      <c r="V110" s="33"/>
      <c r="W110" s="163"/>
      <c r="X110" s="16" t="str">
        <f t="shared" si="144"/>
        <v/>
      </c>
      <c r="Y110" s="6" t="str">
        <f t="shared" si="214"/>
        <v/>
      </c>
      <c r="Z110" s="6" t="str">
        <f t="shared" si="215"/>
        <v/>
      </c>
      <c r="AA110" s="6" t="str">
        <f>IF(AND(Sufficient_data="Yes",Include_study?="Yes",Subgroup&lt;&gt;""),Input!Effect_size,"")</f>
        <v/>
      </c>
      <c r="AB110" s="6" t="str">
        <f t="shared" si="216"/>
        <v/>
      </c>
      <c r="AC110" s="6" t="str">
        <f t="shared" si="217"/>
        <v/>
      </c>
      <c r="AD110" s="6" t="str">
        <f t="shared" si="218"/>
        <v/>
      </c>
      <c r="AE110" s="6" t="str">
        <f t="shared" si="219"/>
        <v/>
      </c>
      <c r="AF110" s="6" t="str">
        <f t="shared" si="220"/>
        <v/>
      </c>
      <c r="AG110" s="125" t="str">
        <f t="shared" si="179"/>
        <v/>
      </c>
      <c r="AH110" s="128" t="str">
        <f t="shared" si="221"/>
        <v/>
      </c>
      <c r="AI110" s="33"/>
      <c r="AJ110" s="75" t="e">
        <f t="shared" si="145"/>
        <v>#N/A</v>
      </c>
      <c r="AK110" s="37" t="e">
        <f t="shared" si="222"/>
        <v>#N/A</v>
      </c>
      <c r="AL110" s="54" t="e">
        <f t="shared" si="223"/>
        <v>#N/A</v>
      </c>
      <c r="AM110" s="33"/>
      <c r="AN110" s="77" t="str">
        <f t="shared" si="146"/>
        <v/>
      </c>
      <c r="AO110" s="6" t="str">
        <f>IF(AND(Sufficient_data="Yes",Include_study?="Yes",Subgroup&lt;&gt;""),IF(COUNTIFS(Input!G$2:G109,"="&amp;"Yes",Input!C$2:C109,"="&amp;"Yes",Input!H$2:H109,"="&amp;Subgroup)&gt;0,"",Subgroup),"")</f>
        <v/>
      </c>
      <c r="AP110" s="16" t="str">
        <f t="shared" si="147"/>
        <v/>
      </c>
      <c r="AQ110" s="10" t="str">
        <f t="shared" si="148"/>
        <v/>
      </c>
      <c r="AR110" s="6" t="str">
        <f t="shared" si="149"/>
        <v/>
      </c>
      <c r="AS110" s="24" t="str">
        <f t="shared" si="150"/>
        <v/>
      </c>
      <c r="AT110" s="12" t="str">
        <f t="shared" si="151"/>
        <v/>
      </c>
      <c r="AU110" s="6" t="str">
        <f t="shared" si="152"/>
        <v/>
      </c>
      <c r="AV110" s="43" t="str">
        <f t="shared" si="224"/>
        <v/>
      </c>
      <c r="AW110" s="6" t="str">
        <f t="shared" si="153"/>
        <v/>
      </c>
      <c r="AX110" s="6" t="str">
        <f t="shared" si="154"/>
        <v/>
      </c>
      <c r="AY110" s="43" t="str">
        <f t="shared" si="225"/>
        <v/>
      </c>
      <c r="AZ110" s="16" t="str">
        <f t="shared" si="155"/>
        <v/>
      </c>
      <c r="BA110" s="131" t="str">
        <f t="shared" si="226"/>
        <v/>
      </c>
      <c r="BB110" s="131" t="str">
        <f t="shared" si="227"/>
        <v/>
      </c>
      <c r="BC110" s="6" t="str">
        <f t="shared" si="156"/>
        <v/>
      </c>
      <c r="BD110" s="6" t="str">
        <f t="shared" si="157"/>
        <v/>
      </c>
      <c r="BE110" s="131" t="str">
        <f t="shared" si="228"/>
        <v/>
      </c>
      <c r="BF110" s="131" t="str">
        <f t="shared" si="229"/>
        <v/>
      </c>
      <c r="BG110" s="6" t="str">
        <f t="shared" si="158"/>
        <v/>
      </c>
      <c r="BH110" s="6" t="str">
        <f t="shared" si="159"/>
        <v/>
      </c>
      <c r="BI110" s="6" t="str">
        <f t="shared" si="160"/>
        <v/>
      </c>
      <c r="BJ110" s="6" t="e">
        <f t="shared" si="161"/>
        <v>#N/A</v>
      </c>
      <c r="BK110" s="12" t="str">
        <f t="shared" si="203"/>
        <v/>
      </c>
      <c r="BL110" s="6" t="str">
        <f t="shared" si="162"/>
        <v/>
      </c>
      <c r="BM110" s="6" t="str">
        <f t="shared" si="230"/>
        <v/>
      </c>
      <c r="BN110" s="37" t="str">
        <f t="shared" si="163"/>
        <v/>
      </c>
      <c r="BO110" s="54" t="str">
        <f t="shared" si="204"/>
        <v/>
      </c>
      <c r="BP110" s="33"/>
      <c r="BQ110" s="33"/>
      <c r="BR110" s="33"/>
      <c r="BS110" s="33"/>
      <c r="BT110" s="164"/>
      <c r="BU110" s="6" t="e">
        <f t="shared" si="190"/>
        <v>#N/A</v>
      </c>
      <c r="BV110" s="6" t="e">
        <f t="shared" si="191"/>
        <v>#N/A</v>
      </c>
      <c r="BW110" s="6" t="str">
        <f t="shared" si="231"/>
        <v/>
      </c>
      <c r="BX110" s="6" t="str">
        <f>IF(AND(Sufficient_data="Yes",Include_study?="Yes",Moderator&lt;&gt;""),'Moderator Analysis'!F:F-CG$3,"")</f>
        <v/>
      </c>
      <c r="BY110" s="54" t="str">
        <f>IF(AND(Sufficient_data="Yes",Include_study?="Yes",Moderator&lt;&gt;""),Weightf*(Effect_size-CG$5-CG$4*'Moderator Analysis'!F:F)^2,"")</f>
        <v/>
      </c>
      <c r="BZ110" s="33"/>
      <c r="CA110" s="75" t="str">
        <f>IF(AND(Sufficient_data="Yes",Include_study?="Yes",Moderator&lt;&gt;""),1/('Publication Bias Analysis'!F110^2+CG$7),"")</f>
        <v/>
      </c>
      <c r="CB110" s="6" t="str">
        <f>IF(AND(Sufficient_data="Yes",Include_study?="Yes",CA110&lt;&gt;""),Effect_size-'Moderator Analysis'!J$37,"")</f>
        <v/>
      </c>
      <c r="CC110" s="6" t="str">
        <f t="shared" si="232"/>
        <v/>
      </c>
      <c r="CD110" s="54" t="str">
        <f>IF(AND(Sufficient_data="Yes",Include_study?="Yes",CA110&lt;&gt;""),CA:CA*(Effect_size-'Moderator Analysis'!J$29-'Moderator Analysis'!J$30*Moderator)^2,"")</f>
        <v/>
      </c>
      <c r="CI110" s="164"/>
      <c r="CJ110" s="166"/>
      <c r="CK110" s="6" t="str">
        <f t="shared" si="233"/>
        <v/>
      </c>
      <c r="CL110" s="37" t="str">
        <f t="shared" si="234"/>
        <v/>
      </c>
      <c r="CM110" s="37" t="str">
        <f>IF(AND(Include_study?="Yes",Sufficient_data="Yes"),1/(Standard_error^2+IF(Additional_model="Fixed effect",0,'Publication Bias Analysis'!L$32)),"")</f>
        <v/>
      </c>
      <c r="CN110" s="37" t="str">
        <f>IF(AND(Include_study?="Yes",Sufficient_data="Yes"),'Publication Bias Analysis'!E:E-'Publication Bias Analysis'!I$29,"")</f>
        <v/>
      </c>
      <c r="CO110" s="37" t="str">
        <f t="shared" si="235"/>
        <v/>
      </c>
      <c r="CP110" s="37" t="str">
        <f t="shared" si="236"/>
        <v/>
      </c>
      <c r="CQ110" s="104" t="str">
        <f t="shared" si="237"/>
        <v/>
      </c>
      <c r="CR110" s="104" t="str">
        <f>IF(AND(Include_study?="Yes",Sufficient_data="Yes"),CQ:CQ+IF(DC:DC&lt;0,-1,1)*COUNTIF(CQ$2:CQ109,CQ:CQ),"")</f>
        <v/>
      </c>
      <c r="CS110" s="104" t="str">
        <f>IF(AND(Include_study?="Yes",Sufficient_data="Yes"),RANK(DG:DG,DG:DG,1)*IF(DF:DF&lt;0,-1,1)+IF(DF:DF&lt;0,-1,1)*COUNTIF(CQ$2:CQ109,CQ:CQ),"")</f>
        <v/>
      </c>
      <c r="CT110" s="104" t="str">
        <f>IF(AND(Include_study?="Yes",Sufficient_data="Yes"),RANK(DJ:DJ,DJ:DJ,1)*IF(DI:DI&lt;0,-1,1)+IF(DI:DI&lt;0,-1,1)*COUNTIF(CQ$2:CQ109,CQ:CQ),"")</f>
        <v/>
      </c>
      <c r="CU110" s="6" t="e">
        <f>IF(AND(Include_study?="Yes",Sufficient_data="Yes"),'Publication Bias Analysis'!E:E,NA())</f>
        <v>#N/A</v>
      </c>
      <c r="CV110" s="54" t="e">
        <f>IF(AND(Include_study?="Yes",Sufficient_data="Yes"),'Publication Bias Analysis'!F:F,NA())</f>
        <v>#N/A</v>
      </c>
      <c r="CW110" s="33"/>
      <c r="CX110" s="33"/>
      <c r="CY110" s="33"/>
      <c r="CZ110" s="33"/>
      <c r="DA110" s="33"/>
      <c r="DB110" s="157"/>
      <c r="DC11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0" s="6" t="str">
        <f t="shared" si="164"/>
        <v/>
      </c>
      <c r="DE110" s="54" t="str">
        <f>IF(AND(Include_study?="Yes",Sufficient_data="Yes"),1/('Publication Bias Analysis'!F:F^2+IF(Additional_model="Fixed effect",0,$DN$6)),"")</f>
        <v/>
      </c>
      <c r="DF110" s="6" t="str">
        <f>IF(AND(Include_study?="Yes",Sufficient_data="Yes"),IF('Publication Bias Analysis'!L$38="Left",'Publication Bias Analysis'!E:E-DN$3,DN$3-'Publication Bias Analysis'!E:E),"")</f>
        <v/>
      </c>
      <c r="DG110" s="6" t="str">
        <f t="shared" si="165"/>
        <v/>
      </c>
      <c r="DH110" s="54" t="str">
        <f>IF(AND(DF110&lt;&gt;"",CR110&lt;=MAX(CR:CR)-DN$7),1/('Publication Bias Analysis'!F:F^2+IF(Additional_model="Fixed effect",0,$DN$13)),"")</f>
        <v/>
      </c>
      <c r="DI110" s="6" t="str">
        <f>IF(AND(Include_study?="Yes",Sufficient_data="Yes"),IF('Publication Bias Analysis'!L$38="Left",'Publication Bias Analysis'!E:E-DN$10,DN$10-'Publication Bias Analysis'!E:E),"")</f>
        <v/>
      </c>
      <c r="DJ110" s="6" t="str">
        <f t="shared" si="166"/>
        <v/>
      </c>
      <c r="DK110" s="54" t="str">
        <f t="shared" si="238"/>
        <v/>
      </c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W110" s="33"/>
      <c r="DX110" s="33"/>
      <c r="DY110" s="33"/>
      <c r="DZ110" s="33"/>
      <c r="EA110" s="33"/>
      <c r="EB110" s="157"/>
      <c r="EC110" s="6" t="str">
        <f>IF(AND(Include_study?="Yes",Sufficient_data="Yes"),Calculations!CO:CO-AVERAGE(Calculations!CO:CO),"")</f>
        <v/>
      </c>
      <c r="ED110" s="54" t="str">
        <f>IF(AND(Include_study?="Yes",Sufficient_data="Yes"),Calculations!CP110-('Publication Bias Analysis'!P$3+Calculations!CO110*'Publication Bias Analysis'!P$4),"")</f>
        <v/>
      </c>
      <c r="EE110" s="33"/>
      <c r="EF110" s="157"/>
      <c r="EG110" s="6" t="str">
        <f t="shared" si="239"/>
        <v/>
      </c>
      <c r="EH110" s="6" t="str">
        <f t="shared" si="240"/>
        <v/>
      </c>
      <c r="EI110" s="10" t="str">
        <f t="shared" si="241"/>
        <v/>
      </c>
      <c r="EJ110" s="10" t="str">
        <f t="shared" si="242"/>
        <v/>
      </c>
      <c r="EK110" s="10" t="str">
        <f>IF(AND(Include_study?="Yes",Sufficient_data="Yes"),COUNTIFS(EI$2:EI109,"&lt;"&amp;EI110,EJ$2:EJ109,"&lt;"&amp;EJ110)+COUNTIFS(EI$2:EI109,"&gt;"&amp;EI110,EJ$2:EJ109,"&gt;"&amp;EJ110)+COUNTIFS(EI111:EI$201,"&lt;"&amp;EI110,EJ111:EJ$201,"&lt;"&amp;EJ110)+COUNTIFS(EI111:EI$201,"&gt;"&amp;EI110,EJ111:EJ$201,"&gt;"&amp;EJ110),"")</f>
        <v/>
      </c>
      <c r="EL110" s="70" t="str">
        <f>IF(AND(Include_study?="Yes",Sufficient_data="Yes"),COUNTIFS(EI$2:EI109,"&lt;"&amp;EI110,EJ$2:EJ109,"&gt;"&amp;EJ110)+COUNTIFS(EI$2:EI109,"&gt;"&amp;EI110,EJ$2:EJ109,"&lt;"&amp;EJ110)+COUNTIFS(EI111:EI$201,"&lt;"&amp;EI110,EJ111:EJ$201,"&gt;"&amp;EJ110)+COUNTIFS(EI111:EI$201,"&gt;"&amp;EI110,EJ111:EJ$201,"&lt;"&amp;EJ110),"")</f>
        <v/>
      </c>
      <c r="EN110" s="157"/>
      <c r="EO110" s="33"/>
      <c r="EP110" s="33"/>
      <c r="EQ110" s="33"/>
      <c r="ER110" s="33"/>
      <c r="ES110" s="157"/>
      <c r="ET110" s="6" t="e">
        <f t="shared" si="243"/>
        <v>#N/A</v>
      </c>
      <c r="EU110" s="54" t="e">
        <f t="shared" si="244"/>
        <v>#N/A</v>
      </c>
      <c r="EV110" s="33"/>
      <c r="EW110" s="33"/>
      <c r="EX110" s="33"/>
      <c r="EY110" s="33"/>
      <c r="EZ110" s="33"/>
      <c r="FA110" s="157"/>
      <c r="FB110" s="10" t="str">
        <f>IF('Publication Bias Analysis'!AS:AS&lt;&gt;"",RANK('Publication Bias Analysis'!AS:AS,'Publication Bias Analysis'!AS:AS,1)+COUNTIF('Publication Bias Analysis'!AS$2:AS109,'Publication Bias Analysis'!AS110),"")</f>
        <v/>
      </c>
      <c r="FC110" s="6" t="str">
        <f t="shared" si="167"/>
        <v/>
      </c>
      <c r="FD110" s="43" t="e">
        <f>IF(AND(Include_study?="Yes",Sufficient_data="Yes"),'Publication Bias Analysis'!AR110,NA())</f>
        <v>#N/A</v>
      </c>
      <c r="FE110" s="43" t="e">
        <f>IF(AND(Include_study?="Yes",Sufficient_data="Yes"),'Publication Bias Analysis'!AS110,NA())</f>
        <v>#N/A</v>
      </c>
      <c r="FF110" s="6" t="str">
        <f>IF(AND(Include_study?="Yes",Sufficient_data="Yes"),Calculations!FD110-AVERAGE('Publication Bias Analysis'!AR:AR),"")</f>
        <v/>
      </c>
      <c r="FG110" s="54" t="str">
        <f>IF(AND(Include_study?="Yes",Sufficient_data="Yes"),FE:FE-('Publication Bias Analysis'!AV$30+'Publication Bias Analysis'!AV$31*FD:FD),"")</f>
        <v/>
      </c>
      <c r="FM110" s="157"/>
      <c r="FN110" s="6" t="str">
        <f t="shared" si="202"/>
        <v/>
      </c>
      <c r="FO110" s="6" t="str">
        <f t="shared" si="168"/>
        <v/>
      </c>
      <c r="FP110" s="54" t="str">
        <f t="shared" si="205"/>
        <v/>
      </c>
      <c r="FQ110" s="33"/>
    </row>
    <row r="111" spans="1:173" x14ac:dyDescent="0.2">
      <c r="A111" s="163"/>
      <c r="B111" s="10" t="str">
        <f>IF(AND(Sufficient_data="Yes",Include_study?="Yes"),IF(AND(Sort_By=$E$1,Order="Ascending"),IF(Input!Study_name="",COUNTIFS(Input!Study_name,"&lt;&gt;"&amp;"",Include_study?,"Yes",Sufficient_data,"Yes")+1,IF(COUNT(E111)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1" s="10" t="str">
        <f>IF(B111&lt;&gt;"",IF(B111=0,COUNTIF(B$2:B110,0)+1,COUNTIF(B$2:B110,B111)+COUNTIF(B:B,"&lt;"&amp;B111)+1),"")</f>
        <v/>
      </c>
      <c r="D111" s="10" t="str">
        <f t="shared" si="206"/>
        <v/>
      </c>
      <c r="E111" s="6" t="str">
        <f>IF(AND(Sufficient_data="Yes",Include_study?="Yes",Input!Study_name&lt;&gt;""),Input!Study_name,"")</f>
        <v/>
      </c>
      <c r="F111" s="6" t="str">
        <f>IF(AND(Sufficient_data="Yes",Include_study?="Yes"),Input!Effect_size,"")</f>
        <v/>
      </c>
      <c r="G111" s="10" t="str">
        <f>IF(AND(Sufficient_data="Yes",Include_study?="Yes",Input!Number_of_observations&lt;&gt;""),Input!Number_of_observations,"")</f>
        <v/>
      </c>
      <c r="H111" s="6" t="str">
        <f>IF(AND(Sufficient_data="Yes",Include_study?="Yes"),Input!Standard_error,"")</f>
        <v/>
      </c>
      <c r="I111" s="6" t="str">
        <f t="shared" si="207"/>
        <v/>
      </c>
      <c r="J111" s="6" t="str">
        <f t="shared" si="208"/>
        <v/>
      </c>
      <c r="K111" s="6" t="str">
        <f t="shared" si="209"/>
        <v/>
      </c>
      <c r="L111" s="6" t="str">
        <f t="shared" si="210"/>
        <v/>
      </c>
      <c r="M111" s="120" t="str">
        <f t="shared" si="211"/>
        <v/>
      </c>
      <c r="N111" s="54" t="str">
        <f t="shared" si="212"/>
        <v/>
      </c>
      <c r="O111" s="33"/>
      <c r="P111" s="75" t="e">
        <f t="shared" si="213"/>
        <v>#N/A</v>
      </c>
      <c r="Q111" s="6" t="e">
        <f>IF(AND(Sufficient_data="Yes",Include_study?="Yes",Input!Number_of_observations&lt;&gt;""),Effect_size-CI_Lower_limit,NA())</f>
        <v>#N/A</v>
      </c>
      <c r="R111" s="54" t="e">
        <f>IF(AND(Sufficient_data="Yes",Include_study?="Yes",Input!Number_of_observations&lt;&gt;""),CI_Upper_limit-Effect_size,NA())</f>
        <v>#N/A</v>
      </c>
      <c r="S111" s="33"/>
      <c r="T111" s="33"/>
      <c r="U111" s="33"/>
      <c r="V111" s="33"/>
      <c r="W111" s="163"/>
      <c r="X111" s="16" t="str">
        <f t="shared" si="144"/>
        <v/>
      </c>
      <c r="Y111" s="6" t="str">
        <f t="shared" si="214"/>
        <v/>
      </c>
      <c r="Z111" s="6" t="str">
        <f t="shared" si="215"/>
        <v/>
      </c>
      <c r="AA111" s="6" t="str">
        <f>IF(AND(Sufficient_data="Yes",Include_study?="Yes",Subgroup&lt;&gt;""),Input!Effect_size,"")</f>
        <v/>
      </c>
      <c r="AB111" s="6" t="str">
        <f t="shared" si="216"/>
        <v/>
      </c>
      <c r="AC111" s="6" t="str">
        <f t="shared" si="217"/>
        <v/>
      </c>
      <c r="AD111" s="6" t="str">
        <f t="shared" si="218"/>
        <v/>
      </c>
      <c r="AE111" s="6" t="str">
        <f t="shared" si="219"/>
        <v/>
      </c>
      <c r="AF111" s="6" t="str">
        <f t="shared" si="220"/>
        <v/>
      </c>
      <c r="AG111" s="125" t="str">
        <f t="shared" si="179"/>
        <v/>
      </c>
      <c r="AH111" s="128" t="str">
        <f t="shared" si="221"/>
        <v/>
      </c>
      <c r="AI111" s="33"/>
      <c r="AJ111" s="75" t="e">
        <f t="shared" si="145"/>
        <v>#N/A</v>
      </c>
      <c r="AK111" s="37" t="e">
        <f t="shared" si="222"/>
        <v>#N/A</v>
      </c>
      <c r="AL111" s="54" t="e">
        <f t="shared" si="223"/>
        <v>#N/A</v>
      </c>
      <c r="AM111" s="33"/>
      <c r="AN111" s="77" t="str">
        <f t="shared" si="146"/>
        <v/>
      </c>
      <c r="AO111" s="6" t="str">
        <f>IF(AND(Sufficient_data="Yes",Include_study?="Yes",Subgroup&lt;&gt;""),IF(COUNTIFS(Input!G$2:G110,"="&amp;"Yes",Input!C$2:C110,"="&amp;"Yes",Input!H$2:H110,"="&amp;Subgroup)&gt;0,"",Subgroup),"")</f>
        <v/>
      </c>
      <c r="AP111" s="16" t="str">
        <f t="shared" si="147"/>
        <v/>
      </c>
      <c r="AQ111" s="10" t="str">
        <f t="shared" si="148"/>
        <v/>
      </c>
      <c r="AR111" s="6" t="str">
        <f t="shared" si="149"/>
        <v/>
      </c>
      <c r="AS111" s="24" t="str">
        <f t="shared" si="150"/>
        <v/>
      </c>
      <c r="AT111" s="12" t="str">
        <f t="shared" si="151"/>
        <v/>
      </c>
      <c r="AU111" s="6" t="str">
        <f t="shared" si="152"/>
        <v/>
      </c>
      <c r="AV111" s="43" t="str">
        <f t="shared" si="224"/>
        <v/>
      </c>
      <c r="AW111" s="6" t="str">
        <f t="shared" si="153"/>
        <v/>
      </c>
      <c r="AX111" s="6" t="str">
        <f t="shared" si="154"/>
        <v/>
      </c>
      <c r="AY111" s="43" t="str">
        <f t="shared" si="225"/>
        <v/>
      </c>
      <c r="AZ111" s="16" t="str">
        <f t="shared" si="155"/>
        <v/>
      </c>
      <c r="BA111" s="131" t="str">
        <f t="shared" si="226"/>
        <v/>
      </c>
      <c r="BB111" s="131" t="str">
        <f t="shared" si="227"/>
        <v/>
      </c>
      <c r="BC111" s="6" t="str">
        <f t="shared" si="156"/>
        <v/>
      </c>
      <c r="BD111" s="6" t="str">
        <f t="shared" si="157"/>
        <v/>
      </c>
      <c r="BE111" s="131" t="str">
        <f t="shared" si="228"/>
        <v/>
      </c>
      <c r="BF111" s="131" t="str">
        <f t="shared" si="229"/>
        <v/>
      </c>
      <c r="BG111" s="6" t="str">
        <f t="shared" si="158"/>
        <v/>
      </c>
      <c r="BH111" s="6" t="str">
        <f t="shared" si="159"/>
        <v/>
      </c>
      <c r="BI111" s="6" t="str">
        <f t="shared" si="160"/>
        <v/>
      </c>
      <c r="BJ111" s="6" t="e">
        <f t="shared" si="161"/>
        <v>#N/A</v>
      </c>
      <c r="BK111" s="12" t="str">
        <f t="shared" si="203"/>
        <v/>
      </c>
      <c r="BL111" s="6" t="str">
        <f t="shared" si="162"/>
        <v/>
      </c>
      <c r="BM111" s="6" t="str">
        <f t="shared" si="230"/>
        <v/>
      </c>
      <c r="BN111" s="37" t="str">
        <f t="shared" si="163"/>
        <v/>
      </c>
      <c r="BO111" s="54" t="str">
        <f t="shared" si="204"/>
        <v/>
      </c>
      <c r="BP111" s="33"/>
      <c r="BQ111" s="33"/>
      <c r="BR111" s="33"/>
      <c r="BS111" s="33"/>
      <c r="BT111" s="164"/>
      <c r="BU111" s="6" t="e">
        <f t="shared" si="190"/>
        <v>#N/A</v>
      </c>
      <c r="BV111" s="6" t="e">
        <f t="shared" si="191"/>
        <v>#N/A</v>
      </c>
      <c r="BW111" s="6" t="str">
        <f t="shared" si="231"/>
        <v/>
      </c>
      <c r="BX111" s="6" t="str">
        <f>IF(AND(Sufficient_data="Yes",Include_study?="Yes",Moderator&lt;&gt;""),'Moderator Analysis'!F:F-CG$3,"")</f>
        <v/>
      </c>
      <c r="BY111" s="54" t="str">
        <f>IF(AND(Sufficient_data="Yes",Include_study?="Yes",Moderator&lt;&gt;""),Weightf*(Effect_size-CG$5-CG$4*'Moderator Analysis'!F:F)^2,"")</f>
        <v/>
      </c>
      <c r="BZ111" s="33"/>
      <c r="CA111" s="75" t="str">
        <f>IF(AND(Sufficient_data="Yes",Include_study?="Yes",Moderator&lt;&gt;""),1/('Publication Bias Analysis'!F111^2+CG$7),"")</f>
        <v/>
      </c>
      <c r="CB111" s="6" t="str">
        <f>IF(AND(Sufficient_data="Yes",Include_study?="Yes",CA111&lt;&gt;""),Effect_size-'Moderator Analysis'!J$37,"")</f>
        <v/>
      </c>
      <c r="CC111" s="6" t="str">
        <f t="shared" si="232"/>
        <v/>
      </c>
      <c r="CD111" s="54" t="str">
        <f>IF(AND(Sufficient_data="Yes",Include_study?="Yes",CA111&lt;&gt;""),CA:CA*(Effect_size-'Moderator Analysis'!J$29-'Moderator Analysis'!J$30*Moderator)^2,"")</f>
        <v/>
      </c>
      <c r="CI111" s="164"/>
      <c r="CJ111" s="166"/>
      <c r="CK111" s="6" t="str">
        <f t="shared" si="233"/>
        <v/>
      </c>
      <c r="CL111" s="37" t="str">
        <f t="shared" si="234"/>
        <v/>
      </c>
      <c r="CM111" s="37" t="str">
        <f>IF(AND(Include_study?="Yes",Sufficient_data="Yes"),1/(Standard_error^2+IF(Additional_model="Fixed effect",0,'Publication Bias Analysis'!L$32)),"")</f>
        <v/>
      </c>
      <c r="CN111" s="37" t="str">
        <f>IF(AND(Include_study?="Yes",Sufficient_data="Yes"),'Publication Bias Analysis'!E:E-'Publication Bias Analysis'!I$29,"")</f>
        <v/>
      </c>
      <c r="CO111" s="37" t="str">
        <f t="shared" si="235"/>
        <v/>
      </c>
      <c r="CP111" s="37" t="str">
        <f t="shared" si="236"/>
        <v/>
      </c>
      <c r="CQ111" s="104" t="str">
        <f t="shared" si="237"/>
        <v/>
      </c>
      <c r="CR111" s="104" t="str">
        <f>IF(AND(Include_study?="Yes",Sufficient_data="Yes"),CQ:CQ+IF(DC:DC&lt;0,-1,1)*COUNTIF(CQ$2:CQ110,CQ:CQ),"")</f>
        <v/>
      </c>
      <c r="CS111" s="104" t="str">
        <f>IF(AND(Include_study?="Yes",Sufficient_data="Yes"),RANK(DG:DG,DG:DG,1)*IF(DF:DF&lt;0,-1,1)+IF(DF:DF&lt;0,-1,1)*COUNTIF(CQ$2:CQ110,CQ:CQ),"")</f>
        <v/>
      </c>
      <c r="CT111" s="104" t="str">
        <f>IF(AND(Include_study?="Yes",Sufficient_data="Yes"),RANK(DJ:DJ,DJ:DJ,1)*IF(DI:DI&lt;0,-1,1)+IF(DI:DI&lt;0,-1,1)*COUNTIF(CQ$2:CQ110,CQ:CQ),"")</f>
        <v/>
      </c>
      <c r="CU111" s="6" t="e">
        <f>IF(AND(Include_study?="Yes",Sufficient_data="Yes"),'Publication Bias Analysis'!E:E,NA())</f>
        <v>#N/A</v>
      </c>
      <c r="CV111" s="54" t="e">
        <f>IF(AND(Include_study?="Yes",Sufficient_data="Yes"),'Publication Bias Analysis'!F:F,NA())</f>
        <v>#N/A</v>
      </c>
      <c r="CW111" s="33"/>
      <c r="CX111" s="33"/>
      <c r="CY111" s="33"/>
      <c r="CZ111" s="33"/>
      <c r="DA111" s="33"/>
      <c r="DB111" s="157"/>
      <c r="DC11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1" s="6" t="str">
        <f t="shared" si="164"/>
        <v/>
      </c>
      <c r="DE111" s="54" t="str">
        <f>IF(AND(Include_study?="Yes",Sufficient_data="Yes"),1/('Publication Bias Analysis'!F:F^2+IF(Additional_model="Fixed effect",0,$DN$6)),"")</f>
        <v/>
      </c>
      <c r="DF111" s="6" t="str">
        <f>IF(AND(Include_study?="Yes",Sufficient_data="Yes"),IF('Publication Bias Analysis'!L$38="Left",'Publication Bias Analysis'!E:E-DN$3,DN$3-'Publication Bias Analysis'!E:E),"")</f>
        <v/>
      </c>
      <c r="DG111" s="6" t="str">
        <f t="shared" si="165"/>
        <v/>
      </c>
      <c r="DH111" s="54" t="str">
        <f>IF(AND(DF111&lt;&gt;"",CR111&lt;=MAX(CR:CR)-DN$7),1/('Publication Bias Analysis'!F:F^2+IF(Additional_model="Fixed effect",0,$DN$13)),"")</f>
        <v/>
      </c>
      <c r="DI111" s="6" t="str">
        <f>IF(AND(Include_study?="Yes",Sufficient_data="Yes"),IF('Publication Bias Analysis'!L$38="Left",'Publication Bias Analysis'!E:E-DN$10,DN$10-'Publication Bias Analysis'!E:E),"")</f>
        <v/>
      </c>
      <c r="DJ111" s="6" t="str">
        <f t="shared" si="166"/>
        <v/>
      </c>
      <c r="DK111" s="54" t="str">
        <f t="shared" si="238"/>
        <v/>
      </c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W111" s="33"/>
      <c r="DX111" s="33"/>
      <c r="DY111" s="33"/>
      <c r="DZ111" s="33"/>
      <c r="EA111" s="33"/>
      <c r="EB111" s="157"/>
      <c r="EC111" s="6" t="str">
        <f>IF(AND(Include_study?="Yes",Sufficient_data="Yes"),Calculations!CO:CO-AVERAGE(Calculations!CO:CO),"")</f>
        <v/>
      </c>
      <c r="ED111" s="54" t="str">
        <f>IF(AND(Include_study?="Yes",Sufficient_data="Yes"),Calculations!CP111-('Publication Bias Analysis'!P$3+Calculations!CO111*'Publication Bias Analysis'!P$4),"")</f>
        <v/>
      </c>
      <c r="EE111" s="33"/>
      <c r="EF111" s="157"/>
      <c r="EG111" s="6" t="str">
        <f t="shared" si="239"/>
        <v/>
      </c>
      <c r="EH111" s="6" t="str">
        <f t="shared" si="240"/>
        <v/>
      </c>
      <c r="EI111" s="10" t="str">
        <f t="shared" si="241"/>
        <v/>
      </c>
      <c r="EJ111" s="10" t="str">
        <f t="shared" si="242"/>
        <v/>
      </c>
      <c r="EK111" s="10" t="str">
        <f>IF(AND(Include_study?="Yes",Sufficient_data="Yes"),COUNTIFS(EI$2:EI110,"&lt;"&amp;EI111,EJ$2:EJ110,"&lt;"&amp;EJ111)+COUNTIFS(EI$2:EI110,"&gt;"&amp;EI111,EJ$2:EJ110,"&gt;"&amp;EJ111)+COUNTIFS(EI112:EI$201,"&lt;"&amp;EI111,EJ112:EJ$201,"&lt;"&amp;EJ111)+COUNTIFS(EI112:EI$201,"&gt;"&amp;EI111,EJ112:EJ$201,"&gt;"&amp;EJ111),"")</f>
        <v/>
      </c>
      <c r="EL111" s="70" t="str">
        <f>IF(AND(Include_study?="Yes",Sufficient_data="Yes"),COUNTIFS(EI$2:EI110,"&lt;"&amp;EI111,EJ$2:EJ110,"&gt;"&amp;EJ111)+COUNTIFS(EI$2:EI110,"&gt;"&amp;EI111,EJ$2:EJ110,"&lt;"&amp;EJ111)+COUNTIFS(EI112:EI$201,"&lt;"&amp;EI111,EJ112:EJ$201,"&gt;"&amp;EJ111)+COUNTIFS(EI112:EI$201,"&gt;"&amp;EI111,EJ112:EJ$201,"&lt;"&amp;EJ111),"")</f>
        <v/>
      </c>
      <c r="EN111" s="157"/>
      <c r="EO111" s="33"/>
      <c r="EP111" s="33"/>
      <c r="EQ111" s="33"/>
      <c r="ER111" s="33"/>
      <c r="ES111" s="157"/>
      <c r="ET111" s="6" t="e">
        <f t="shared" si="243"/>
        <v>#N/A</v>
      </c>
      <c r="EU111" s="54" t="e">
        <f t="shared" si="244"/>
        <v>#N/A</v>
      </c>
      <c r="EV111" s="33"/>
      <c r="EW111" s="33"/>
      <c r="EX111" s="33"/>
      <c r="EY111" s="33"/>
      <c r="EZ111" s="33"/>
      <c r="FA111" s="157"/>
      <c r="FB111" s="10" t="str">
        <f>IF('Publication Bias Analysis'!AS:AS&lt;&gt;"",RANK('Publication Bias Analysis'!AS:AS,'Publication Bias Analysis'!AS:AS,1)+COUNTIF('Publication Bias Analysis'!AS$2:AS110,'Publication Bias Analysis'!AS111),"")</f>
        <v/>
      </c>
      <c r="FC111" s="6" t="str">
        <f t="shared" si="167"/>
        <v/>
      </c>
      <c r="FD111" s="43" t="e">
        <f>IF(AND(Include_study?="Yes",Sufficient_data="Yes"),'Publication Bias Analysis'!AR111,NA())</f>
        <v>#N/A</v>
      </c>
      <c r="FE111" s="43" t="e">
        <f>IF(AND(Include_study?="Yes",Sufficient_data="Yes"),'Publication Bias Analysis'!AS111,NA())</f>
        <v>#N/A</v>
      </c>
      <c r="FF111" s="6" t="str">
        <f>IF(AND(Include_study?="Yes",Sufficient_data="Yes"),Calculations!FD111-AVERAGE('Publication Bias Analysis'!AR:AR),"")</f>
        <v/>
      </c>
      <c r="FG111" s="54" t="str">
        <f>IF(AND(Include_study?="Yes",Sufficient_data="Yes"),FE:FE-('Publication Bias Analysis'!AV$30+'Publication Bias Analysis'!AV$31*FD:FD),"")</f>
        <v/>
      </c>
      <c r="FM111" s="157"/>
      <c r="FN111" s="6" t="str">
        <f t="shared" si="202"/>
        <v/>
      </c>
      <c r="FO111" s="6" t="str">
        <f t="shared" si="168"/>
        <v/>
      </c>
      <c r="FP111" s="54" t="str">
        <f t="shared" si="205"/>
        <v/>
      </c>
      <c r="FQ111" s="33"/>
    </row>
    <row r="112" spans="1:173" x14ac:dyDescent="0.2">
      <c r="A112" s="163"/>
      <c r="B112" s="10" t="str">
        <f>IF(AND(Sufficient_data="Yes",Include_study?="Yes"),IF(AND(Sort_By=$E$1,Order="Ascending"),IF(Input!Study_name="",COUNTIFS(Input!Study_name,"&lt;&gt;"&amp;"",Include_study?,"Yes",Sufficient_data,"Yes")+1,IF(COUNT(E112)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2" s="10" t="str">
        <f>IF(B112&lt;&gt;"",IF(B112=0,COUNTIF(B$2:B111,0)+1,COUNTIF(B$2:B111,B112)+COUNTIF(B:B,"&lt;"&amp;B112)+1),"")</f>
        <v/>
      </c>
      <c r="D112" s="10" t="str">
        <f t="shared" si="206"/>
        <v/>
      </c>
      <c r="E112" s="6" t="str">
        <f>IF(AND(Sufficient_data="Yes",Include_study?="Yes",Input!Study_name&lt;&gt;""),Input!Study_name,"")</f>
        <v/>
      </c>
      <c r="F112" s="6" t="str">
        <f>IF(AND(Sufficient_data="Yes",Include_study?="Yes"),Input!Effect_size,"")</f>
        <v/>
      </c>
      <c r="G112" s="10" t="str">
        <f>IF(AND(Sufficient_data="Yes",Include_study?="Yes",Input!Number_of_observations&lt;&gt;""),Input!Number_of_observations,"")</f>
        <v/>
      </c>
      <c r="H112" s="6" t="str">
        <f>IF(AND(Sufficient_data="Yes",Include_study?="Yes"),Input!Standard_error,"")</f>
        <v/>
      </c>
      <c r="I112" s="6" t="str">
        <f t="shared" si="207"/>
        <v/>
      </c>
      <c r="J112" s="6" t="str">
        <f t="shared" si="208"/>
        <v/>
      </c>
      <c r="K112" s="6" t="str">
        <f t="shared" si="209"/>
        <v/>
      </c>
      <c r="L112" s="6" t="str">
        <f t="shared" si="210"/>
        <v/>
      </c>
      <c r="M112" s="120" t="str">
        <f t="shared" si="211"/>
        <v/>
      </c>
      <c r="N112" s="54" t="str">
        <f t="shared" si="212"/>
        <v/>
      </c>
      <c r="O112" s="33"/>
      <c r="P112" s="75" t="e">
        <f t="shared" si="213"/>
        <v>#N/A</v>
      </c>
      <c r="Q112" s="6" t="e">
        <f>IF(AND(Sufficient_data="Yes",Include_study?="Yes",Input!Number_of_observations&lt;&gt;""),Effect_size-CI_Lower_limit,NA())</f>
        <v>#N/A</v>
      </c>
      <c r="R112" s="54" t="e">
        <f>IF(AND(Sufficient_data="Yes",Include_study?="Yes",Input!Number_of_observations&lt;&gt;""),CI_Upper_limit-Effect_size,NA())</f>
        <v>#N/A</v>
      </c>
      <c r="S112" s="33"/>
      <c r="T112" s="33"/>
      <c r="U112" s="33"/>
      <c r="V112" s="33"/>
      <c r="W112" s="163"/>
      <c r="X112" s="16" t="str">
        <f t="shared" si="144"/>
        <v/>
      </c>
      <c r="Y112" s="6" t="str">
        <f t="shared" si="214"/>
        <v/>
      </c>
      <c r="Z112" s="6" t="str">
        <f t="shared" si="215"/>
        <v/>
      </c>
      <c r="AA112" s="6" t="str">
        <f>IF(AND(Sufficient_data="Yes",Include_study?="Yes",Subgroup&lt;&gt;""),Input!Effect_size,"")</f>
        <v/>
      </c>
      <c r="AB112" s="6" t="str">
        <f t="shared" si="216"/>
        <v/>
      </c>
      <c r="AC112" s="6" t="str">
        <f t="shared" si="217"/>
        <v/>
      </c>
      <c r="AD112" s="6" t="str">
        <f t="shared" si="218"/>
        <v/>
      </c>
      <c r="AE112" s="6" t="str">
        <f t="shared" si="219"/>
        <v/>
      </c>
      <c r="AF112" s="6" t="str">
        <f t="shared" si="220"/>
        <v/>
      </c>
      <c r="AG112" s="125" t="str">
        <f t="shared" si="179"/>
        <v/>
      </c>
      <c r="AH112" s="128" t="str">
        <f t="shared" si="221"/>
        <v/>
      </c>
      <c r="AI112" s="33"/>
      <c r="AJ112" s="75" t="e">
        <f t="shared" si="145"/>
        <v>#N/A</v>
      </c>
      <c r="AK112" s="37" t="e">
        <f t="shared" si="222"/>
        <v>#N/A</v>
      </c>
      <c r="AL112" s="54" t="e">
        <f t="shared" si="223"/>
        <v>#N/A</v>
      </c>
      <c r="AM112" s="33"/>
      <c r="AN112" s="77" t="str">
        <f t="shared" si="146"/>
        <v/>
      </c>
      <c r="AO112" s="6" t="str">
        <f>IF(AND(Sufficient_data="Yes",Include_study?="Yes",Subgroup&lt;&gt;""),IF(COUNTIFS(Input!G$2:G111,"="&amp;"Yes",Input!C$2:C111,"="&amp;"Yes",Input!H$2:H111,"="&amp;Subgroup)&gt;0,"",Subgroup),"")</f>
        <v/>
      </c>
      <c r="AP112" s="16" t="str">
        <f t="shared" si="147"/>
        <v/>
      </c>
      <c r="AQ112" s="10" t="str">
        <f t="shared" si="148"/>
        <v/>
      </c>
      <c r="AR112" s="6" t="str">
        <f t="shared" si="149"/>
        <v/>
      </c>
      <c r="AS112" s="24" t="str">
        <f t="shared" si="150"/>
        <v/>
      </c>
      <c r="AT112" s="12" t="str">
        <f t="shared" si="151"/>
        <v/>
      </c>
      <c r="AU112" s="6" t="str">
        <f t="shared" si="152"/>
        <v/>
      </c>
      <c r="AV112" s="43" t="str">
        <f t="shared" si="224"/>
        <v/>
      </c>
      <c r="AW112" s="6" t="str">
        <f t="shared" si="153"/>
        <v/>
      </c>
      <c r="AX112" s="6" t="str">
        <f t="shared" si="154"/>
        <v/>
      </c>
      <c r="AY112" s="43" t="str">
        <f t="shared" si="225"/>
        <v/>
      </c>
      <c r="AZ112" s="16" t="str">
        <f t="shared" si="155"/>
        <v/>
      </c>
      <c r="BA112" s="131" t="str">
        <f t="shared" si="226"/>
        <v/>
      </c>
      <c r="BB112" s="131" t="str">
        <f t="shared" si="227"/>
        <v/>
      </c>
      <c r="BC112" s="6" t="str">
        <f t="shared" si="156"/>
        <v/>
      </c>
      <c r="BD112" s="6" t="str">
        <f t="shared" si="157"/>
        <v/>
      </c>
      <c r="BE112" s="131" t="str">
        <f t="shared" si="228"/>
        <v/>
      </c>
      <c r="BF112" s="131" t="str">
        <f t="shared" si="229"/>
        <v/>
      </c>
      <c r="BG112" s="6" t="str">
        <f t="shared" si="158"/>
        <v/>
      </c>
      <c r="BH112" s="6" t="str">
        <f t="shared" si="159"/>
        <v/>
      </c>
      <c r="BI112" s="6" t="str">
        <f t="shared" si="160"/>
        <v/>
      </c>
      <c r="BJ112" s="6" t="e">
        <f t="shared" si="161"/>
        <v>#N/A</v>
      </c>
      <c r="BK112" s="12" t="str">
        <f t="shared" si="203"/>
        <v/>
      </c>
      <c r="BL112" s="6" t="str">
        <f t="shared" si="162"/>
        <v/>
      </c>
      <c r="BM112" s="6" t="str">
        <f t="shared" si="230"/>
        <v/>
      </c>
      <c r="BN112" s="37" t="str">
        <f t="shared" si="163"/>
        <v/>
      </c>
      <c r="BO112" s="54" t="str">
        <f t="shared" si="204"/>
        <v/>
      </c>
      <c r="BP112" s="33"/>
      <c r="BQ112" s="33"/>
      <c r="BR112" s="33"/>
      <c r="BS112" s="33"/>
      <c r="BT112" s="164"/>
      <c r="BU112" s="6" t="e">
        <f t="shared" si="190"/>
        <v>#N/A</v>
      </c>
      <c r="BV112" s="6" t="e">
        <f t="shared" si="191"/>
        <v>#N/A</v>
      </c>
      <c r="BW112" s="6" t="str">
        <f t="shared" si="231"/>
        <v/>
      </c>
      <c r="BX112" s="6" t="str">
        <f>IF(AND(Sufficient_data="Yes",Include_study?="Yes",Moderator&lt;&gt;""),'Moderator Analysis'!F:F-CG$3,"")</f>
        <v/>
      </c>
      <c r="BY112" s="54" t="str">
        <f>IF(AND(Sufficient_data="Yes",Include_study?="Yes",Moderator&lt;&gt;""),Weightf*(Effect_size-CG$5-CG$4*'Moderator Analysis'!F:F)^2,"")</f>
        <v/>
      </c>
      <c r="BZ112" s="33"/>
      <c r="CA112" s="75" t="str">
        <f>IF(AND(Sufficient_data="Yes",Include_study?="Yes",Moderator&lt;&gt;""),1/('Publication Bias Analysis'!F112^2+CG$7),"")</f>
        <v/>
      </c>
      <c r="CB112" s="6" t="str">
        <f>IF(AND(Sufficient_data="Yes",Include_study?="Yes",CA112&lt;&gt;""),Effect_size-'Moderator Analysis'!J$37,"")</f>
        <v/>
      </c>
      <c r="CC112" s="6" t="str">
        <f t="shared" si="232"/>
        <v/>
      </c>
      <c r="CD112" s="54" t="str">
        <f>IF(AND(Sufficient_data="Yes",Include_study?="Yes",CA112&lt;&gt;""),CA:CA*(Effect_size-'Moderator Analysis'!J$29-'Moderator Analysis'!J$30*Moderator)^2,"")</f>
        <v/>
      </c>
      <c r="CI112" s="164"/>
      <c r="CJ112" s="166"/>
      <c r="CK112" s="6" t="str">
        <f t="shared" si="233"/>
        <v/>
      </c>
      <c r="CL112" s="37" t="str">
        <f t="shared" si="234"/>
        <v/>
      </c>
      <c r="CM112" s="37" t="str">
        <f>IF(AND(Include_study?="Yes",Sufficient_data="Yes"),1/(Standard_error^2+IF(Additional_model="Fixed effect",0,'Publication Bias Analysis'!L$32)),"")</f>
        <v/>
      </c>
      <c r="CN112" s="37" t="str">
        <f>IF(AND(Include_study?="Yes",Sufficient_data="Yes"),'Publication Bias Analysis'!E:E-'Publication Bias Analysis'!I$29,"")</f>
        <v/>
      </c>
      <c r="CO112" s="37" t="str">
        <f t="shared" si="235"/>
        <v/>
      </c>
      <c r="CP112" s="37" t="str">
        <f t="shared" si="236"/>
        <v/>
      </c>
      <c r="CQ112" s="104" t="str">
        <f t="shared" si="237"/>
        <v/>
      </c>
      <c r="CR112" s="104" t="str">
        <f>IF(AND(Include_study?="Yes",Sufficient_data="Yes"),CQ:CQ+IF(DC:DC&lt;0,-1,1)*COUNTIF(CQ$2:CQ111,CQ:CQ),"")</f>
        <v/>
      </c>
      <c r="CS112" s="104" t="str">
        <f>IF(AND(Include_study?="Yes",Sufficient_data="Yes"),RANK(DG:DG,DG:DG,1)*IF(DF:DF&lt;0,-1,1)+IF(DF:DF&lt;0,-1,1)*COUNTIF(CQ$2:CQ111,CQ:CQ),"")</f>
        <v/>
      </c>
      <c r="CT112" s="104" t="str">
        <f>IF(AND(Include_study?="Yes",Sufficient_data="Yes"),RANK(DJ:DJ,DJ:DJ,1)*IF(DI:DI&lt;0,-1,1)+IF(DI:DI&lt;0,-1,1)*COUNTIF(CQ$2:CQ111,CQ:CQ),"")</f>
        <v/>
      </c>
      <c r="CU112" s="6" t="e">
        <f>IF(AND(Include_study?="Yes",Sufficient_data="Yes"),'Publication Bias Analysis'!E:E,NA())</f>
        <v>#N/A</v>
      </c>
      <c r="CV112" s="54" t="e">
        <f>IF(AND(Include_study?="Yes",Sufficient_data="Yes"),'Publication Bias Analysis'!F:F,NA())</f>
        <v>#N/A</v>
      </c>
      <c r="CW112" s="33"/>
      <c r="CX112" s="33"/>
      <c r="CY112" s="33"/>
      <c r="CZ112" s="33"/>
      <c r="DA112" s="33"/>
      <c r="DB112" s="157"/>
      <c r="DC11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2" s="6" t="str">
        <f t="shared" si="164"/>
        <v/>
      </c>
      <c r="DE112" s="54" t="str">
        <f>IF(AND(Include_study?="Yes",Sufficient_data="Yes"),1/('Publication Bias Analysis'!F:F^2+IF(Additional_model="Fixed effect",0,$DN$6)),"")</f>
        <v/>
      </c>
      <c r="DF112" s="6" t="str">
        <f>IF(AND(Include_study?="Yes",Sufficient_data="Yes"),IF('Publication Bias Analysis'!L$38="Left",'Publication Bias Analysis'!E:E-DN$3,DN$3-'Publication Bias Analysis'!E:E),"")</f>
        <v/>
      </c>
      <c r="DG112" s="6" t="str">
        <f t="shared" si="165"/>
        <v/>
      </c>
      <c r="DH112" s="54" t="str">
        <f>IF(AND(DF112&lt;&gt;"",CR112&lt;=MAX(CR:CR)-DN$7),1/('Publication Bias Analysis'!F:F^2+IF(Additional_model="Fixed effect",0,$DN$13)),"")</f>
        <v/>
      </c>
      <c r="DI112" s="6" t="str">
        <f>IF(AND(Include_study?="Yes",Sufficient_data="Yes"),IF('Publication Bias Analysis'!L$38="Left",'Publication Bias Analysis'!E:E-DN$10,DN$10-'Publication Bias Analysis'!E:E),"")</f>
        <v/>
      </c>
      <c r="DJ112" s="6" t="str">
        <f t="shared" si="166"/>
        <v/>
      </c>
      <c r="DK112" s="54" t="str">
        <f t="shared" si="238"/>
        <v/>
      </c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W112" s="33"/>
      <c r="DX112" s="33"/>
      <c r="DY112" s="33"/>
      <c r="DZ112" s="33"/>
      <c r="EA112" s="33"/>
      <c r="EB112" s="157"/>
      <c r="EC112" s="6" t="str">
        <f>IF(AND(Include_study?="Yes",Sufficient_data="Yes"),Calculations!CO:CO-AVERAGE(Calculations!CO:CO),"")</f>
        <v/>
      </c>
      <c r="ED112" s="54" t="str">
        <f>IF(AND(Include_study?="Yes",Sufficient_data="Yes"),Calculations!CP112-('Publication Bias Analysis'!P$3+Calculations!CO112*'Publication Bias Analysis'!P$4),"")</f>
        <v/>
      </c>
      <c r="EE112" s="33"/>
      <c r="EF112" s="157"/>
      <c r="EG112" s="6" t="str">
        <f t="shared" si="239"/>
        <v/>
      </c>
      <c r="EH112" s="6" t="str">
        <f t="shared" si="240"/>
        <v/>
      </c>
      <c r="EI112" s="10" t="str">
        <f t="shared" si="241"/>
        <v/>
      </c>
      <c r="EJ112" s="10" t="str">
        <f t="shared" si="242"/>
        <v/>
      </c>
      <c r="EK112" s="10" t="str">
        <f>IF(AND(Include_study?="Yes",Sufficient_data="Yes"),COUNTIFS(EI$2:EI111,"&lt;"&amp;EI112,EJ$2:EJ111,"&lt;"&amp;EJ112)+COUNTIFS(EI$2:EI111,"&gt;"&amp;EI112,EJ$2:EJ111,"&gt;"&amp;EJ112)+COUNTIFS(EI113:EI$201,"&lt;"&amp;EI112,EJ113:EJ$201,"&lt;"&amp;EJ112)+COUNTIFS(EI113:EI$201,"&gt;"&amp;EI112,EJ113:EJ$201,"&gt;"&amp;EJ112),"")</f>
        <v/>
      </c>
      <c r="EL112" s="70" t="str">
        <f>IF(AND(Include_study?="Yes",Sufficient_data="Yes"),COUNTIFS(EI$2:EI111,"&lt;"&amp;EI112,EJ$2:EJ111,"&gt;"&amp;EJ112)+COUNTIFS(EI$2:EI111,"&gt;"&amp;EI112,EJ$2:EJ111,"&lt;"&amp;EJ112)+COUNTIFS(EI113:EI$201,"&lt;"&amp;EI112,EJ113:EJ$201,"&gt;"&amp;EJ112)+COUNTIFS(EI113:EI$201,"&gt;"&amp;EI112,EJ113:EJ$201,"&lt;"&amp;EJ112),"")</f>
        <v/>
      </c>
      <c r="EN112" s="157"/>
      <c r="EO112" s="33"/>
      <c r="EP112" s="33"/>
      <c r="EQ112" s="33"/>
      <c r="ER112" s="33"/>
      <c r="ES112" s="157"/>
      <c r="ET112" s="6" t="e">
        <f t="shared" si="243"/>
        <v>#N/A</v>
      </c>
      <c r="EU112" s="54" t="e">
        <f t="shared" si="244"/>
        <v>#N/A</v>
      </c>
      <c r="EV112" s="33"/>
      <c r="EW112" s="33"/>
      <c r="EX112" s="33"/>
      <c r="EY112" s="33"/>
      <c r="EZ112" s="33"/>
      <c r="FA112" s="157"/>
      <c r="FB112" s="10" t="str">
        <f>IF('Publication Bias Analysis'!AS:AS&lt;&gt;"",RANK('Publication Bias Analysis'!AS:AS,'Publication Bias Analysis'!AS:AS,1)+COUNTIF('Publication Bias Analysis'!AS$2:AS111,'Publication Bias Analysis'!AS112),"")</f>
        <v/>
      </c>
      <c r="FC112" s="6" t="str">
        <f t="shared" si="167"/>
        <v/>
      </c>
      <c r="FD112" s="43" t="e">
        <f>IF(AND(Include_study?="Yes",Sufficient_data="Yes"),'Publication Bias Analysis'!AR112,NA())</f>
        <v>#N/A</v>
      </c>
      <c r="FE112" s="43" t="e">
        <f>IF(AND(Include_study?="Yes",Sufficient_data="Yes"),'Publication Bias Analysis'!AS112,NA())</f>
        <v>#N/A</v>
      </c>
      <c r="FF112" s="6" t="str">
        <f>IF(AND(Include_study?="Yes",Sufficient_data="Yes"),Calculations!FD112-AVERAGE('Publication Bias Analysis'!AR:AR),"")</f>
        <v/>
      </c>
      <c r="FG112" s="54" t="str">
        <f>IF(AND(Include_study?="Yes",Sufficient_data="Yes"),FE:FE-('Publication Bias Analysis'!AV$30+'Publication Bias Analysis'!AV$31*FD:FD),"")</f>
        <v/>
      </c>
      <c r="FM112" s="157"/>
      <c r="FN112" s="6" t="str">
        <f t="shared" si="202"/>
        <v/>
      </c>
      <c r="FO112" s="6" t="str">
        <f t="shared" si="168"/>
        <v/>
      </c>
      <c r="FP112" s="54" t="str">
        <f t="shared" si="205"/>
        <v/>
      </c>
      <c r="FQ112" s="33"/>
    </row>
    <row r="113" spans="1:173" x14ac:dyDescent="0.2">
      <c r="A113" s="163"/>
      <c r="B113" s="10" t="str">
        <f>IF(AND(Sufficient_data="Yes",Include_study?="Yes"),IF(AND(Sort_By=$E$1,Order="Ascending"),IF(Input!Study_name="",COUNTIFS(Input!Study_name,"&lt;&gt;"&amp;"",Include_study?,"Yes",Sufficient_data,"Yes")+1,IF(COUNT(E113)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3" s="10" t="str">
        <f>IF(B113&lt;&gt;"",IF(B113=0,COUNTIF(B$2:B112,0)+1,COUNTIF(B$2:B112,B113)+COUNTIF(B:B,"&lt;"&amp;B113)+1),"")</f>
        <v/>
      </c>
      <c r="D113" s="10" t="str">
        <f t="shared" si="206"/>
        <v/>
      </c>
      <c r="E113" s="6" t="str">
        <f>IF(AND(Sufficient_data="Yes",Include_study?="Yes",Input!Study_name&lt;&gt;""),Input!Study_name,"")</f>
        <v/>
      </c>
      <c r="F113" s="6" t="str">
        <f>IF(AND(Sufficient_data="Yes",Include_study?="Yes"),Input!Effect_size,"")</f>
        <v/>
      </c>
      <c r="G113" s="10" t="str">
        <f>IF(AND(Sufficient_data="Yes",Include_study?="Yes",Input!Number_of_observations&lt;&gt;""),Input!Number_of_observations,"")</f>
        <v/>
      </c>
      <c r="H113" s="6" t="str">
        <f>IF(AND(Sufficient_data="Yes",Include_study?="Yes"),Input!Standard_error,"")</f>
        <v/>
      </c>
      <c r="I113" s="6" t="str">
        <f t="shared" si="207"/>
        <v/>
      </c>
      <c r="J113" s="6" t="str">
        <f t="shared" si="208"/>
        <v/>
      </c>
      <c r="K113" s="6" t="str">
        <f t="shared" si="209"/>
        <v/>
      </c>
      <c r="L113" s="6" t="str">
        <f t="shared" si="210"/>
        <v/>
      </c>
      <c r="M113" s="120" t="str">
        <f t="shared" si="211"/>
        <v/>
      </c>
      <c r="N113" s="54" t="str">
        <f t="shared" si="212"/>
        <v/>
      </c>
      <c r="O113" s="33"/>
      <c r="P113" s="75" t="e">
        <f t="shared" si="213"/>
        <v>#N/A</v>
      </c>
      <c r="Q113" s="6" t="e">
        <f>IF(AND(Sufficient_data="Yes",Include_study?="Yes",Input!Number_of_observations&lt;&gt;""),Effect_size-CI_Lower_limit,NA())</f>
        <v>#N/A</v>
      </c>
      <c r="R113" s="54" t="e">
        <f>IF(AND(Sufficient_data="Yes",Include_study?="Yes",Input!Number_of_observations&lt;&gt;""),CI_Upper_limit-Effect_size,NA())</f>
        <v>#N/A</v>
      </c>
      <c r="S113" s="33"/>
      <c r="T113" s="33"/>
      <c r="U113" s="33"/>
      <c r="V113" s="33"/>
      <c r="W113" s="163"/>
      <c r="X113" s="16" t="str">
        <f t="shared" si="144"/>
        <v/>
      </c>
      <c r="Y113" s="6" t="str">
        <f t="shared" si="214"/>
        <v/>
      </c>
      <c r="Z113" s="6" t="str">
        <f t="shared" si="215"/>
        <v/>
      </c>
      <c r="AA113" s="6" t="str">
        <f>IF(AND(Sufficient_data="Yes",Include_study?="Yes",Subgroup&lt;&gt;""),Input!Effect_size,"")</f>
        <v/>
      </c>
      <c r="AB113" s="6" t="str">
        <f t="shared" si="216"/>
        <v/>
      </c>
      <c r="AC113" s="6" t="str">
        <f t="shared" si="217"/>
        <v/>
      </c>
      <c r="AD113" s="6" t="str">
        <f t="shared" si="218"/>
        <v/>
      </c>
      <c r="AE113" s="6" t="str">
        <f t="shared" si="219"/>
        <v/>
      </c>
      <c r="AF113" s="6" t="str">
        <f t="shared" si="220"/>
        <v/>
      </c>
      <c r="AG113" s="125" t="str">
        <f t="shared" si="179"/>
        <v/>
      </c>
      <c r="AH113" s="128" t="str">
        <f t="shared" si="221"/>
        <v/>
      </c>
      <c r="AI113" s="33"/>
      <c r="AJ113" s="75" t="e">
        <f t="shared" si="145"/>
        <v>#N/A</v>
      </c>
      <c r="AK113" s="37" t="e">
        <f t="shared" si="222"/>
        <v>#N/A</v>
      </c>
      <c r="AL113" s="54" t="e">
        <f t="shared" si="223"/>
        <v>#N/A</v>
      </c>
      <c r="AM113" s="33"/>
      <c r="AN113" s="77" t="str">
        <f t="shared" si="146"/>
        <v/>
      </c>
      <c r="AO113" s="6" t="str">
        <f>IF(AND(Sufficient_data="Yes",Include_study?="Yes",Subgroup&lt;&gt;""),IF(COUNTIFS(Input!G$2:G112,"="&amp;"Yes",Input!C$2:C112,"="&amp;"Yes",Input!H$2:H112,"="&amp;Subgroup)&gt;0,"",Subgroup),"")</f>
        <v/>
      </c>
      <c r="AP113" s="16" t="str">
        <f t="shared" si="147"/>
        <v/>
      </c>
      <c r="AQ113" s="10" t="str">
        <f t="shared" si="148"/>
        <v/>
      </c>
      <c r="AR113" s="6" t="str">
        <f t="shared" si="149"/>
        <v/>
      </c>
      <c r="AS113" s="24" t="str">
        <f t="shared" si="150"/>
        <v/>
      </c>
      <c r="AT113" s="12" t="str">
        <f t="shared" si="151"/>
        <v/>
      </c>
      <c r="AU113" s="6" t="str">
        <f t="shared" si="152"/>
        <v/>
      </c>
      <c r="AV113" s="43" t="str">
        <f t="shared" si="224"/>
        <v/>
      </c>
      <c r="AW113" s="6" t="str">
        <f t="shared" si="153"/>
        <v/>
      </c>
      <c r="AX113" s="6" t="str">
        <f t="shared" si="154"/>
        <v/>
      </c>
      <c r="AY113" s="43" t="str">
        <f t="shared" si="225"/>
        <v/>
      </c>
      <c r="AZ113" s="16" t="str">
        <f t="shared" si="155"/>
        <v/>
      </c>
      <c r="BA113" s="131" t="str">
        <f t="shared" si="226"/>
        <v/>
      </c>
      <c r="BB113" s="131" t="str">
        <f t="shared" si="227"/>
        <v/>
      </c>
      <c r="BC113" s="6" t="str">
        <f t="shared" si="156"/>
        <v/>
      </c>
      <c r="BD113" s="6" t="str">
        <f t="shared" si="157"/>
        <v/>
      </c>
      <c r="BE113" s="131" t="str">
        <f t="shared" si="228"/>
        <v/>
      </c>
      <c r="BF113" s="131" t="str">
        <f t="shared" si="229"/>
        <v/>
      </c>
      <c r="BG113" s="6" t="str">
        <f t="shared" si="158"/>
        <v/>
      </c>
      <c r="BH113" s="6" t="str">
        <f t="shared" si="159"/>
        <v/>
      </c>
      <c r="BI113" s="6" t="str">
        <f t="shared" si="160"/>
        <v/>
      </c>
      <c r="BJ113" s="6" t="e">
        <f t="shared" si="161"/>
        <v>#N/A</v>
      </c>
      <c r="BK113" s="12" t="str">
        <f t="shared" si="203"/>
        <v/>
      </c>
      <c r="BL113" s="6" t="str">
        <f t="shared" si="162"/>
        <v/>
      </c>
      <c r="BM113" s="6" t="str">
        <f t="shared" si="230"/>
        <v/>
      </c>
      <c r="BN113" s="37" t="str">
        <f t="shared" si="163"/>
        <v/>
      </c>
      <c r="BO113" s="54" t="str">
        <f t="shared" si="204"/>
        <v/>
      </c>
      <c r="BP113" s="33"/>
      <c r="BQ113" s="33"/>
      <c r="BR113" s="33"/>
      <c r="BS113" s="33"/>
      <c r="BT113" s="164"/>
      <c r="BU113" s="6" t="e">
        <f t="shared" si="190"/>
        <v>#N/A</v>
      </c>
      <c r="BV113" s="6" t="e">
        <f t="shared" si="191"/>
        <v>#N/A</v>
      </c>
      <c r="BW113" s="6" t="str">
        <f t="shared" si="231"/>
        <v/>
      </c>
      <c r="BX113" s="6" t="str">
        <f>IF(AND(Sufficient_data="Yes",Include_study?="Yes",Moderator&lt;&gt;""),'Moderator Analysis'!F:F-CG$3,"")</f>
        <v/>
      </c>
      <c r="BY113" s="54" t="str">
        <f>IF(AND(Sufficient_data="Yes",Include_study?="Yes",Moderator&lt;&gt;""),Weightf*(Effect_size-CG$5-CG$4*'Moderator Analysis'!F:F)^2,"")</f>
        <v/>
      </c>
      <c r="BZ113" s="33"/>
      <c r="CA113" s="75" t="str">
        <f>IF(AND(Sufficient_data="Yes",Include_study?="Yes",Moderator&lt;&gt;""),1/('Publication Bias Analysis'!F113^2+CG$7),"")</f>
        <v/>
      </c>
      <c r="CB113" s="6" t="str">
        <f>IF(AND(Sufficient_data="Yes",Include_study?="Yes",CA113&lt;&gt;""),Effect_size-'Moderator Analysis'!J$37,"")</f>
        <v/>
      </c>
      <c r="CC113" s="6" t="str">
        <f t="shared" si="232"/>
        <v/>
      </c>
      <c r="CD113" s="54" t="str">
        <f>IF(AND(Sufficient_data="Yes",Include_study?="Yes",CA113&lt;&gt;""),CA:CA*(Effect_size-'Moderator Analysis'!J$29-'Moderator Analysis'!J$30*Moderator)^2,"")</f>
        <v/>
      </c>
      <c r="CI113" s="164"/>
      <c r="CJ113" s="166"/>
      <c r="CK113" s="6" t="str">
        <f t="shared" si="233"/>
        <v/>
      </c>
      <c r="CL113" s="37" t="str">
        <f t="shared" si="234"/>
        <v/>
      </c>
      <c r="CM113" s="37" t="str">
        <f>IF(AND(Include_study?="Yes",Sufficient_data="Yes"),1/(Standard_error^2+IF(Additional_model="Fixed effect",0,'Publication Bias Analysis'!L$32)),"")</f>
        <v/>
      </c>
      <c r="CN113" s="37" t="str">
        <f>IF(AND(Include_study?="Yes",Sufficient_data="Yes"),'Publication Bias Analysis'!E:E-'Publication Bias Analysis'!I$29,"")</f>
        <v/>
      </c>
      <c r="CO113" s="37" t="str">
        <f t="shared" si="235"/>
        <v/>
      </c>
      <c r="CP113" s="37" t="str">
        <f t="shared" si="236"/>
        <v/>
      </c>
      <c r="CQ113" s="104" t="str">
        <f t="shared" si="237"/>
        <v/>
      </c>
      <c r="CR113" s="104" t="str">
        <f>IF(AND(Include_study?="Yes",Sufficient_data="Yes"),CQ:CQ+IF(DC:DC&lt;0,-1,1)*COUNTIF(CQ$2:CQ112,CQ:CQ),"")</f>
        <v/>
      </c>
      <c r="CS113" s="104" t="str">
        <f>IF(AND(Include_study?="Yes",Sufficient_data="Yes"),RANK(DG:DG,DG:DG,1)*IF(DF:DF&lt;0,-1,1)+IF(DF:DF&lt;0,-1,1)*COUNTIF(CQ$2:CQ112,CQ:CQ),"")</f>
        <v/>
      </c>
      <c r="CT113" s="104" t="str">
        <f>IF(AND(Include_study?="Yes",Sufficient_data="Yes"),RANK(DJ:DJ,DJ:DJ,1)*IF(DI:DI&lt;0,-1,1)+IF(DI:DI&lt;0,-1,1)*COUNTIF(CQ$2:CQ112,CQ:CQ),"")</f>
        <v/>
      </c>
      <c r="CU113" s="6" t="e">
        <f>IF(AND(Include_study?="Yes",Sufficient_data="Yes"),'Publication Bias Analysis'!E:E,NA())</f>
        <v>#N/A</v>
      </c>
      <c r="CV113" s="54" t="e">
        <f>IF(AND(Include_study?="Yes",Sufficient_data="Yes"),'Publication Bias Analysis'!F:F,NA())</f>
        <v>#N/A</v>
      </c>
      <c r="CW113" s="33"/>
      <c r="CX113" s="33"/>
      <c r="CY113" s="33"/>
      <c r="CZ113" s="33"/>
      <c r="DA113" s="33"/>
      <c r="DB113" s="157"/>
      <c r="DC11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3" s="6" t="str">
        <f t="shared" si="164"/>
        <v/>
      </c>
      <c r="DE113" s="54" t="str">
        <f>IF(AND(Include_study?="Yes",Sufficient_data="Yes"),1/('Publication Bias Analysis'!F:F^2+IF(Additional_model="Fixed effect",0,$DN$6)),"")</f>
        <v/>
      </c>
      <c r="DF113" s="6" t="str">
        <f>IF(AND(Include_study?="Yes",Sufficient_data="Yes"),IF('Publication Bias Analysis'!L$38="Left",'Publication Bias Analysis'!E:E-DN$3,DN$3-'Publication Bias Analysis'!E:E),"")</f>
        <v/>
      </c>
      <c r="DG113" s="6" t="str">
        <f t="shared" si="165"/>
        <v/>
      </c>
      <c r="DH113" s="54" t="str">
        <f>IF(AND(DF113&lt;&gt;"",CR113&lt;=MAX(CR:CR)-DN$7),1/('Publication Bias Analysis'!F:F^2+IF(Additional_model="Fixed effect",0,$DN$13)),"")</f>
        <v/>
      </c>
      <c r="DI113" s="6" t="str">
        <f>IF(AND(Include_study?="Yes",Sufficient_data="Yes"),IF('Publication Bias Analysis'!L$38="Left",'Publication Bias Analysis'!E:E-DN$10,DN$10-'Publication Bias Analysis'!E:E),"")</f>
        <v/>
      </c>
      <c r="DJ113" s="6" t="str">
        <f t="shared" si="166"/>
        <v/>
      </c>
      <c r="DK113" s="54" t="str">
        <f t="shared" si="238"/>
        <v/>
      </c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W113" s="33"/>
      <c r="DX113" s="33"/>
      <c r="DY113" s="33"/>
      <c r="DZ113" s="33"/>
      <c r="EA113" s="33"/>
      <c r="EB113" s="157"/>
      <c r="EC113" s="6" t="str">
        <f>IF(AND(Include_study?="Yes",Sufficient_data="Yes"),Calculations!CO:CO-AVERAGE(Calculations!CO:CO),"")</f>
        <v/>
      </c>
      <c r="ED113" s="54" t="str">
        <f>IF(AND(Include_study?="Yes",Sufficient_data="Yes"),Calculations!CP113-('Publication Bias Analysis'!P$3+Calculations!CO113*'Publication Bias Analysis'!P$4),"")</f>
        <v/>
      </c>
      <c r="EE113" s="33"/>
      <c r="EF113" s="157"/>
      <c r="EG113" s="6" t="str">
        <f t="shared" si="239"/>
        <v/>
      </c>
      <c r="EH113" s="6" t="str">
        <f t="shared" si="240"/>
        <v/>
      </c>
      <c r="EI113" s="10" t="str">
        <f t="shared" si="241"/>
        <v/>
      </c>
      <c r="EJ113" s="10" t="str">
        <f t="shared" si="242"/>
        <v/>
      </c>
      <c r="EK113" s="10" t="str">
        <f>IF(AND(Include_study?="Yes",Sufficient_data="Yes"),COUNTIFS(EI$2:EI112,"&lt;"&amp;EI113,EJ$2:EJ112,"&lt;"&amp;EJ113)+COUNTIFS(EI$2:EI112,"&gt;"&amp;EI113,EJ$2:EJ112,"&gt;"&amp;EJ113)+COUNTIFS(EI114:EI$201,"&lt;"&amp;EI113,EJ114:EJ$201,"&lt;"&amp;EJ113)+COUNTIFS(EI114:EI$201,"&gt;"&amp;EI113,EJ114:EJ$201,"&gt;"&amp;EJ113),"")</f>
        <v/>
      </c>
      <c r="EL113" s="70" t="str">
        <f>IF(AND(Include_study?="Yes",Sufficient_data="Yes"),COUNTIFS(EI$2:EI112,"&lt;"&amp;EI113,EJ$2:EJ112,"&gt;"&amp;EJ113)+COUNTIFS(EI$2:EI112,"&gt;"&amp;EI113,EJ$2:EJ112,"&lt;"&amp;EJ113)+COUNTIFS(EI114:EI$201,"&lt;"&amp;EI113,EJ114:EJ$201,"&gt;"&amp;EJ113)+COUNTIFS(EI114:EI$201,"&gt;"&amp;EI113,EJ114:EJ$201,"&lt;"&amp;EJ113),"")</f>
        <v/>
      </c>
      <c r="EN113" s="157"/>
      <c r="EO113" s="33"/>
      <c r="EP113" s="33"/>
      <c r="EQ113" s="33"/>
      <c r="ER113" s="33"/>
      <c r="ES113" s="157"/>
      <c r="ET113" s="6" t="e">
        <f t="shared" si="243"/>
        <v>#N/A</v>
      </c>
      <c r="EU113" s="54" t="e">
        <f t="shared" si="244"/>
        <v>#N/A</v>
      </c>
      <c r="EV113" s="33"/>
      <c r="EW113" s="33"/>
      <c r="EX113" s="33"/>
      <c r="EY113" s="33"/>
      <c r="EZ113" s="33"/>
      <c r="FA113" s="157"/>
      <c r="FB113" s="10" t="str">
        <f>IF('Publication Bias Analysis'!AS:AS&lt;&gt;"",RANK('Publication Bias Analysis'!AS:AS,'Publication Bias Analysis'!AS:AS,1)+COUNTIF('Publication Bias Analysis'!AS$2:AS112,'Publication Bias Analysis'!AS113),"")</f>
        <v/>
      </c>
      <c r="FC113" s="6" t="str">
        <f t="shared" si="167"/>
        <v/>
      </c>
      <c r="FD113" s="43" t="e">
        <f>IF(AND(Include_study?="Yes",Sufficient_data="Yes"),'Publication Bias Analysis'!AR113,NA())</f>
        <v>#N/A</v>
      </c>
      <c r="FE113" s="43" t="e">
        <f>IF(AND(Include_study?="Yes",Sufficient_data="Yes"),'Publication Bias Analysis'!AS113,NA())</f>
        <v>#N/A</v>
      </c>
      <c r="FF113" s="6" t="str">
        <f>IF(AND(Include_study?="Yes",Sufficient_data="Yes"),Calculations!FD113-AVERAGE('Publication Bias Analysis'!AR:AR),"")</f>
        <v/>
      </c>
      <c r="FG113" s="54" t="str">
        <f>IF(AND(Include_study?="Yes",Sufficient_data="Yes"),FE:FE-('Publication Bias Analysis'!AV$30+'Publication Bias Analysis'!AV$31*FD:FD),"")</f>
        <v/>
      </c>
      <c r="FM113" s="157"/>
      <c r="FN113" s="6" t="str">
        <f t="shared" si="202"/>
        <v/>
      </c>
      <c r="FO113" s="6" t="str">
        <f t="shared" si="168"/>
        <v/>
      </c>
      <c r="FP113" s="54" t="str">
        <f t="shared" si="205"/>
        <v/>
      </c>
      <c r="FQ113" s="33"/>
    </row>
    <row r="114" spans="1:173" x14ac:dyDescent="0.2">
      <c r="A114" s="163"/>
      <c r="B114" s="10" t="str">
        <f>IF(AND(Sufficient_data="Yes",Include_study?="Yes"),IF(AND(Sort_By=$E$1,Order="Ascending"),IF(Input!Study_name="",COUNTIFS(Input!Study_name,"&lt;&gt;"&amp;"",Include_study?,"Yes",Sufficient_data,"Yes")+1,IF(COUNT(E114)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4" s="10" t="str">
        <f>IF(B114&lt;&gt;"",IF(B114=0,COUNTIF(B$2:B113,0)+1,COUNTIF(B$2:B113,B114)+COUNTIF(B:B,"&lt;"&amp;B114)+1),"")</f>
        <v/>
      </c>
      <c r="D114" s="10" t="str">
        <f t="shared" si="206"/>
        <v/>
      </c>
      <c r="E114" s="6" t="str">
        <f>IF(AND(Sufficient_data="Yes",Include_study?="Yes",Input!Study_name&lt;&gt;""),Input!Study_name,"")</f>
        <v/>
      </c>
      <c r="F114" s="6" t="str">
        <f>IF(AND(Sufficient_data="Yes",Include_study?="Yes"),Input!Effect_size,"")</f>
        <v/>
      </c>
      <c r="G114" s="10" t="str">
        <f>IF(AND(Sufficient_data="Yes",Include_study?="Yes",Input!Number_of_observations&lt;&gt;""),Input!Number_of_observations,"")</f>
        <v/>
      </c>
      <c r="H114" s="6" t="str">
        <f>IF(AND(Sufficient_data="Yes",Include_study?="Yes"),Input!Standard_error,"")</f>
        <v/>
      </c>
      <c r="I114" s="6" t="str">
        <f t="shared" si="207"/>
        <v/>
      </c>
      <c r="J114" s="6" t="str">
        <f t="shared" si="208"/>
        <v/>
      </c>
      <c r="K114" s="6" t="str">
        <f t="shared" si="209"/>
        <v/>
      </c>
      <c r="L114" s="6" t="str">
        <f t="shared" si="210"/>
        <v/>
      </c>
      <c r="M114" s="120" t="str">
        <f t="shared" si="211"/>
        <v/>
      </c>
      <c r="N114" s="54" t="str">
        <f t="shared" si="212"/>
        <v/>
      </c>
      <c r="O114" s="33"/>
      <c r="P114" s="75" t="e">
        <f t="shared" si="213"/>
        <v>#N/A</v>
      </c>
      <c r="Q114" s="6" t="e">
        <f>IF(AND(Sufficient_data="Yes",Include_study?="Yes",Input!Number_of_observations&lt;&gt;""),Effect_size-CI_Lower_limit,NA())</f>
        <v>#N/A</v>
      </c>
      <c r="R114" s="54" t="e">
        <f>IF(AND(Sufficient_data="Yes",Include_study?="Yes",Input!Number_of_observations&lt;&gt;""),CI_Upper_limit-Effect_size,NA())</f>
        <v>#N/A</v>
      </c>
      <c r="S114" s="33"/>
      <c r="T114" s="33"/>
      <c r="U114" s="33"/>
      <c r="V114" s="33"/>
      <c r="W114" s="163"/>
      <c r="X114" s="16" t="str">
        <f t="shared" si="144"/>
        <v/>
      </c>
      <c r="Y114" s="6" t="str">
        <f t="shared" si="214"/>
        <v/>
      </c>
      <c r="Z114" s="6" t="str">
        <f t="shared" si="215"/>
        <v/>
      </c>
      <c r="AA114" s="6" t="str">
        <f>IF(AND(Sufficient_data="Yes",Include_study?="Yes",Subgroup&lt;&gt;""),Input!Effect_size,"")</f>
        <v/>
      </c>
      <c r="AB114" s="6" t="str">
        <f t="shared" si="216"/>
        <v/>
      </c>
      <c r="AC114" s="6" t="str">
        <f t="shared" si="217"/>
        <v/>
      </c>
      <c r="AD114" s="6" t="str">
        <f t="shared" si="218"/>
        <v/>
      </c>
      <c r="AE114" s="6" t="str">
        <f t="shared" si="219"/>
        <v/>
      </c>
      <c r="AF114" s="6" t="str">
        <f t="shared" si="220"/>
        <v/>
      </c>
      <c r="AG114" s="125" t="str">
        <f t="shared" si="179"/>
        <v/>
      </c>
      <c r="AH114" s="128" t="str">
        <f t="shared" si="221"/>
        <v/>
      </c>
      <c r="AI114" s="33"/>
      <c r="AJ114" s="75" t="e">
        <f t="shared" si="145"/>
        <v>#N/A</v>
      </c>
      <c r="AK114" s="37" t="e">
        <f t="shared" si="222"/>
        <v>#N/A</v>
      </c>
      <c r="AL114" s="54" t="e">
        <f t="shared" si="223"/>
        <v>#N/A</v>
      </c>
      <c r="AM114" s="33"/>
      <c r="AN114" s="77" t="str">
        <f t="shared" si="146"/>
        <v/>
      </c>
      <c r="AO114" s="6" t="str">
        <f>IF(AND(Sufficient_data="Yes",Include_study?="Yes",Subgroup&lt;&gt;""),IF(COUNTIFS(Input!G$2:G113,"="&amp;"Yes",Input!C$2:C113,"="&amp;"Yes",Input!H$2:H113,"="&amp;Subgroup)&gt;0,"",Subgroup),"")</f>
        <v/>
      </c>
      <c r="AP114" s="16" t="str">
        <f t="shared" si="147"/>
        <v/>
      </c>
      <c r="AQ114" s="10" t="str">
        <f t="shared" si="148"/>
        <v/>
      </c>
      <c r="AR114" s="6" t="str">
        <f t="shared" si="149"/>
        <v/>
      </c>
      <c r="AS114" s="24" t="str">
        <f t="shared" si="150"/>
        <v/>
      </c>
      <c r="AT114" s="12" t="str">
        <f t="shared" si="151"/>
        <v/>
      </c>
      <c r="AU114" s="6" t="str">
        <f t="shared" si="152"/>
        <v/>
      </c>
      <c r="AV114" s="43" t="str">
        <f t="shared" si="224"/>
        <v/>
      </c>
      <c r="AW114" s="6" t="str">
        <f t="shared" si="153"/>
        <v/>
      </c>
      <c r="AX114" s="6" t="str">
        <f t="shared" si="154"/>
        <v/>
      </c>
      <c r="AY114" s="43" t="str">
        <f t="shared" si="225"/>
        <v/>
      </c>
      <c r="AZ114" s="16" t="str">
        <f t="shared" si="155"/>
        <v/>
      </c>
      <c r="BA114" s="131" t="str">
        <f t="shared" si="226"/>
        <v/>
      </c>
      <c r="BB114" s="131" t="str">
        <f t="shared" si="227"/>
        <v/>
      </c>
      <c r="BC114" s="6" t="str">
        <f t="shared" si="156"/>
        <v/>
      </c>
      <c r="BD114" s="6" t="str">
        <f t="shared" si="157"/>
        <v/>
      </c>
      <c r="BE114" s="131" t="str">
        <f t="shared" si="228"/>
        <v/>
      </c>
      <c r="BF114" s="131" t="str">
        <f t="shared" si="229"/>
        <v/>
      </c>
      <c r="BG114" s="6" t="str">
        <f t="shared" si="158"/>
        <v/>
      </c>
      <c r="BH114" s="6" t="str">
        <f t="shared" si="159"/>
        <v/>
      </c>
      <c r="BI114" s="6" t="str">
        <f t="shared" si="160"/>
        <v/>
      </c>
      <c r="BJ114" s="6" t="e">
        <f t="shared" si="161"/>
        <v>#N/A</v>
      </c>
      <c r="BK114" s="12" t="str">
        <f t="shared" si="203"/>
        <v/>
      </c>
      <c r="BL114" s="6" t="str">
        <f t="shared" si="162"/>
        <v/>
      </c>
      <c r="BM114" s="6" t="str">
        <f t="shared" si="230"/>
        <v/>
      </c>
      <c r="BN114" s="37" t="str">
        <f t="shared" si="163"/>
        <v/>
      </c>
      <c r="BO114" s="54" t="str">
        <f t="shared" si="204"/>
        <v/>
      </c>
      <c r="BP114" s="33"/>
      <c r="BQ114" s="33"/>
      <c r="BR114" s="33"/>
      <c r="BS114" s="33"/>
      <c r="BT114" s="164"/>
      <c r="BU114" s="6" t="e">
        <f t="shared" si="190"/>
        <v>#N/A</v>
      </c>
      <c r="BV114" s="6" t="e">
        <f t="shared" si="191"/>
        <v>#N/A</v>
      </c>
      <c r="BW114" s="6" t="str">
        <f t="shared" si="231"/>
        <v/>
      </c>
      <c r="BX114" s="6" t="str">
        <f>IF(AND(Sufficient_data="Yes",Include_study?="Yes",Moderator&lt;&gt;""),'Moderator Analysis'!F:F-CG$3,"")</f>
        <v/>
      </c>
      <c r="BY114" s="54" t="str">
        <f>IF(AND(Sufficient_data="Yes",Include_study?="Yes",Moderator&lt;&gt;""),Weightf*(Effect_size-CG$5-CG$4*'Moderator Analysis'!F:F)^2,"")</f>
        <v/>
      </c>
      <c r="BZ114" s="33"/>
      <c r="CA114" s="75" t="str">
        <f>IF(AND(Sufficient_data="Yes",Include_study?="Yes",Moderator&lt;&gt;""),1/('Publication Bias Analysis'!F114^2+CG$7),"")</f>
        <v/>
      </c>
      <c r="CB114" s="6" t="str">
        <f>IF(AND(Sufficient_data="Yes",Include_study?="Yes",CA114&lt;&gt;""),Effect_size-'Moderator Analysis'!J$37,"")</f>
        <v/>
      </c>
      <c r="CC114" s="6" t="str">
        <f t="shared" si="232"/>
        <v/>
      </c>
      <c r="CD114" s="54" t="str">
        <f>IF(AND(Sufficient_data="Yes",Include_study?="Yes",CA114&lt;&gt;""),CA:CA*(Effect_size-'Moderator Analysis'!J$29-'Moderator Analysis'!J$30*Moderator)^2,"")</f>
        <v/>
      </c>
      <c r="CI114" s="164"/>
      <c r="CJ114" s="166"/>
      <c r="CK114" s="6" t="str">
        <f t="shared" si="233"/>
        <v/>
      </c>
      <c r="CL114" s="37" t="str">
        <f t="shared" si="234"/>
        <v/>
      </c>
      <c r="CM114" s="37" t="str">
        <f>IF(AND(Include_study?="Yes",Sufficient_data="Yes"),1/(Standard_error^2+IF(Additional_model="Fixed effect",0,'Publication Bias Analysis'!L$32)),"")</f>
        <v/>
      </c>
      <c r="CN114" s="37" t="str">
        <f>IF(AND(Include_study?="Yes",Sufficient_data="Yes"),'Publication Bias Analysis'!E:E-'Publication Bias Analysis'!I$29,"")</f>
        <v/>
      </c>
      <c r="CO114" s="37" t="str">
        <f t="shared" si="235"/>
        <v/>
      </c>
      <c r="CP114" s="37" t="str">
        <f t="shared" si="236"/>
        <v/>
      </c>
      <c r="CQ114" s="104" t="str">
        <f t="shared" si="237"/>
        <v/>
      </c>
      <c r="CR114" s="104" t="str">
        <f>IF(AND(Include_study?="Yes",Sufficient_data="Yes"),CQ:CQ+IF(DC:DC&lt;0,-1,1)*COUNTIF(CQ$2:CQ113,CQ:CQ),"")</f>
        <v/>
      </c>
      <c r="CS114" s="104" t="str">
        <f>IF(AND(Include_study?="Yes",Sufficient_data="Yes"),RANK(DG:DG,DG:DG,1)*IF(DF:DF&lt;0,-1,1)+IF(DF:DF&lt;0,-1,1)*COUNTIF(CQ$2:CQ113,CQ:CQ),"")</f>
        <v/>
      </c>
      <c r="CT114" s="104" t="str">
        <f>IF(AND(Include_study?="Yes",Sufficient_data="Yes"),RANK(DJ:DJ,DJ:DJ,1)*IF(DI:DI&lt;0,-1,1)+IF(DI:DI&lt;0,-1,1)*COUNTIF(CQ$2:CQ113,CQ:CQ),"")</f>
        <v/>
      </c>
      <c r="CU114" s="6" t="e">
        <f>IF(AND(Include_study?="Yes",Sufficient_data="Yes"),'Publication Bias Analysis'!E:E,NA())</f>
        <v>#N/A</v>
      </c>
      <c r="CV114" s="54" t="e">
        <f>IF(AND(Include_study?="Yes",Sufficient_data="Yes"),'Publication Bias Analysis'!F:F,NA())</f>
        <v>#N/A</v>
      </c>
      <c r="CW114" s="33"/>
      <c r="CX114" s="33"/>
      <c r="CY114" s="33"/>
      <c r="CZ114" s="33"/>
      <c r="DA114" s="33"/>
      <c r="DB114" s="157"/>
      <c r="DC11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4" s="6" t="str">
        <f t="shared" si="164"/>
        <v/>
      </c>
      <c r="DE114" s="54" t="str">
        <f>IF(AND(Include_study?="Yes",Sufficient_data="Yes"),1/('Publication Bias Analysis'!F:F^2+IF(Additional_model="Fixed effect",0,$DN$6)),"")</f>
        <v/>
      </c>
      <c r="DF114" s="6" t="str">
        <f>IF(AND(Include_study?="Yes",Sufficient_data="Yes"),IF('Publication Bias Analysis'!L$38="Left",'Publication Bias Analysis'!E:E-DN$3,DN$3-'Publication Bias Analysis'!E:E),"")</f>
        <v/>
      </c>
      <c r="DG114" s="6" t="str">
        <f t="shared" si="165"/>
        <v/>
      </c>
      <c r="DH114" s="54" t="str">
        <f>IF(AND(DF114&lt;&gt;"",CR114&lt;=MAX(CR:CR)-DN$7),1/('Publication Bias Analysis'!F:F^2+IF(Additional_model="Fixed effect",0,$DN$13)),"")</f>
        <v/>
      </c>
      <c r="DI114" s="6" t="str">
        <f>IF(AND(Include_study?="Yes",Sufficient_data="Yes"),IF('Publication Bias Analysis'!L$38="Left",'Publication Bias Analysis'!E:E-DN$10,DN$10-'Publication Bias Analysis'!E:E),"")</f>
        <v/>
      </c>
      <c r="DJ114" s="6" t="str">
        <f t="shared" si="166"/>
        <v/>
      </c>
      <c r="DK114" s="54" t="str">
        <f t="shared" si="238"/>
        <v/>
      </c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W114" s="33"/>
      <c r="DX114" s="33"/>
      <c r="DY114" s="33"/>
      <c r="DZ114" s="33"/>
      <c r="EA114" s="33"/>
      <c r="EB114" s="157"/>
      <c r="EC114" s="6" t="str">
        <f>IF(AND(Include_study?="Yes",Sufficient_data="Yes"),Calculations!CO:CO-AVERAGE(Calculations!CO:CO),"")</f>
        <v/>
      </c>
      <c r="ED114" s="54" t="str">
        <f>IF(AND(Include_study?="Yes",Sufficient_data="Yes"),Calculations!CP114-('Publication Bias Analysis'!P$3+Calculations!CO114*'Publication Bias Analysis'!P$4),"")</f>
        <v/>
      </c>
      <c r="EE114" s="33"/>
      <c r="EF114" s="157"/>
      <c r="EG114" s="6" t="str">
        <f t="shared" si="239"/>
        <v/>
      </c>
      <c r="EH114" s="6" t="str">
        <f t="shared" si="240"/>
        <v/>
      </c>
      <c r="EI114" s="10" t="str">
        <f t="shared" si="241"/>
        <v/>
      </c>
      <c r="EJ114" s="10" t="str">
        <f t="shared" si="242"/>
        <v/>
      </c>
      <c r="EK114" s="10" t="str">
        <f>IF(AND(Include_study?="Yes",Sufficient_data="Yes"),COUNTIFS(EI$2:EI113,"&lt;"&amp;EI114,EJ$2:EJ113,"&lt;"&amp;EJ114)+COUNTIFS(EI$2:EI113,"&gt;"&amp;EI114,EJ$2:EJ113,"&gt;"&amp;EJ114)+COUNTIFS(EI115:EI$201,"&lt;"&amp;EI114,EJ115:EJ$201,"&lt;"&amp;EJ114)+COUNTIFS(EI115:EI$201,"&gt;"&amp;EI114,EJ115:EJ$201,"&gt;"&amp;EJ114),"")</f>
        <v/>
      </c>
      <c r="EL114" s="70" t="str">
        <f>IF(AND(Include_study?="Yes",Sufficient_data="Yes"),COUNTIFS(EI$2:EI113,"&lt;"&amp;EI114,EJ$2:EJ113,"&gt;"&amp;EJ114)+COUNTIFS(EI$2:EI113,"&gt;"&amp;EI114,EJ$2:EJ113,"&lt;"&amp;EJ114)+COUNTIFS(EI115:EI$201,"&lt;"&amp;EI114,EJ115:EJ$201,"&gt;"&amp;EJ114)+COUNTIFS(EI115:EI$201,"&gt;"&amp;EI114,EJ115:EJ$201,"&lt;"&amp;EJ114),"")</f>
        <v/>
      </c>
      <c r="EN114" s="157"/>
      <c r="EO114" s="33"/>
      <c r="EP114" s="33"/>
      <c r="EQ114" s="33"/>
      <c r="ER114" s="33"/>
      <c r="ES114" s="157"/>
      <c r="ET114" s="6" t="e">
        <f t="shared" si="243"/>
        <v>#N/A</v>
      </c>
      <c r="EU114" s="54" t="e">
        <f t="shared" si="244"/>
        <v>#N/A</v>
      </c>
      <c r="EV114" s="33"/>
      <c r="EW114" s="33"/>
      <c r="EX114" s="33"/>
      <c r="EY114" s="33"/>
      <c r="EZ114" s="33"/>
      <c r="FA114" s="157"/>
      <c r="FB114" s="10" t="str">
        <f>IF('Publication Bias Analysis'!AS:AS&lt;&gt;"",RANK('Publication Bias Analysis'!AS:AS,'Publication Bias Analysis'!AS:AS,1)+COUNTIF('Publication Bias Analysis'!AS$2:AS113,'Publication Bias Analysis'!AS114),"")</f>
        <v/>
      </c>
      <c r="FC114" s="6" t="str">
        <f t="shared" si="167"/>
        <v/>
      </c>
      <c r="FD114" s="43" t="e">
        <f>IF(AND(Include_study?="Yes",Sufficient_data="Yes"),'Publication Bias Analysis'!AR114,NA())</f>
        <v>#N/A</v>
      </c>
      <c r="FE114" s="43" t="e">
        <f>IF(AND(Include_study?="Yes",Sufficient_data="Yes"),'Publication Bias Analysis'!AS114,NA())</f>
        <v>#N/A</v>
      </c>
      <c r="FF114" s="6" t="str">
        <f>IF(AND(Include_study?="Yes",Sufficient_data="Yes"),Calculations!FD114-AVERAGE('Publication Bias Analysis'!AR:AR),"")</f>
        <v/>
      </c>
      <c r="FG114" s="54" t="str">
        <f>IF(AND(Include_study?="Yes",Sufficient_data="Yes"),FE:FE-('Publication Bias Analysis'!AV$30+'Publication Bias Analysis'!AV$31*FD:FD),"")</f>
        <v/>
      </c>
      <c r="FM114" s="157"/>
      <c r="FN114" s="6" t="str">
        <f t="shared" si="202"/>
        <v/>
      </c>
      <c r="FO114" s="6" t="str">
        <f t="shared" si="168"/>
        <v/>
      </c>
      <c r="FP114" s="54" t="str">
        <f t="shared" si="205"/>
        <v/>
      </c>
      <c r="FQ114" s="33"/>
    </row>
    <row r="115" spans="1:173" x14ac:dyDescent="0.2">
      <c r="A115" s="163"/>
      <c r="B115" s="10" t="str">
        <f>IF(AND(Sufficient_data="Yes",Include_study?="Yes"),IF(AND(Sort_By=$E$1,Order="Ascending"),IF(Input!Study_name="",COUNTIFS(Input!Study_name,"&lt;&gt;"&amp;"",Include_study?,"Yes",Sufficient_data,"Yes")+1,IF(COUNT(E115)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5" s="10" t="str">
        <f>IF(B115&lt;&gt;"",IF(B115=0,COUNTIF(B$2:B114,0)+1,COUNTIF(B$2:B114,B115)+COUNTIF(B:B,"&lt;"&amp;B115)+1),"")</f>
        <v/>
      </c>
      <c r="D115" s="10" t="str">
        <f t="shared" si="206"/>
        <v/>
      </c>
      <c r="E115" s="6" t="str">
        <f>IF(AND(Sufficient_data="Yes",Include_study?="Yes",Input!Study_name&lt;&gt;""),Input!Study_name,"")</f>
        <v/>
      </c>
      <c r="F115" s="6" t="str">
        <f>IF(AND(Sufficient_data="Yes",Include_study?="Yes"),Input!Effect_size,"")</f>
        <v/>
      </c>
      <c r="G115" s="10" t="str">
        <f>IF(AND(Sufficient_data="Yes",Include_study?="Yes",Input!Number_of_observations&lt;&gt;""),Input!Number_of_observations,"")</f>
        <v/>
      </c>
      <c r="H115" s="6" t="str">
        <f>IF(AND(Sufficient_data="Yes",Include_study?="Yes"),Input!Standard_error,"")</f>
        <v/>
      </c>
      <c r="I115" s="6" t="str">
        <f t="shared" si="207"/>
        <v/>
      </c>
      <c r="J115" s="6" t="str">
        <f t="shared" si="208"/>
        <v/>
      </c>
      <c r="K115" s="6" t="str">
        <f t="shared" si="209"/>
        <v/>
      </c>
      <c r="L115" s="6" t="str">
        <f t="shared" si="210"/>
        <v/>
      </c>
      <c r="M115" s="120" t="str">
        <f t="shared" si="211"/>
        <v/>
      </c>
      <c r="N115" s="54" t="str">
        <f t="shared" si="212"/>
        <v/>
      </c>
      <c r="O115" s="33"/>
      <c r="P115" s="75" t="e">
        <f t="shared" si="213"/>
        <v>#N/A</v>
      </c>
      <c r="Q115" s="6" t="e">
        <f>IF(AND(Sufficient_data="Yes",Include_study?="Yes",Input!Number_of_observations&lt;&gt;""),Effect_size-CI_Lower_limit,NA())</f>
        <v>#N/A</v>
      </c>
      <c r="R115" s="54" t="e">
        <f>IF(AND(Sufficient_data="Yes",Include_study?="Yes",Input!Number_of_observations&lt;&gt;""),CI_Upper_limit-Effect_size,NA())</f>
        <v>#N/A</v>
      </c>
      <c r="S115" s="33"/>
      <c r="T115" s="33"/>
      <c r="U115" s="33"/>
      <c r="V115" s="33"/>
      <c r="W115" s="163"/>
      <c r="X115" s="16" t="str">
        <f t="shared" si="144"/>
        <v/>
      </c>
      <c r="Y115" s="6" t="str">
        <f t="shared" si="214"/>
        <v/>
      </c>
      <c r="Z115" s="6" t="str">
        <f t="shared" si="215"/>
        <v/>
      </c>
      <c r="AA115" s="6" t="str">
        <f>IF(AND(Sufficient_data="Yes",Include_study?="Yes",Subgroup&lt;&gt;""),Input!Effect_size,"")</f>
        <v/>
      </c>
      <c r="AB115" s="6" t="str">
        <f t="shared" si="216"/>
        <v/>
      </c>
      <c r="AC115" s="6" t="str">
        <f t="shared" si="217"/>
        <v/>
      </c>
      <c r="AD115" s="6" t="str">
        <f t="shared" si="218"/>
        <v/>
      </c>
      <c r="AE115" s="6" t="str">
        <f t="shared" si="219"/>
        <v/>
      </c>
      <c r="AF115" s="6" t="str">
        <f t="shared" si="220"/>
        <v/>
      </c>
      <c r="AG115" s="125" t="str">
        <f t="shared" si="179"/>
        <v/>
      </c>
      <c r="AH115" s="128" t="str">
        <f t="shared" si="221"/>
        <v/>
      </c>
      <c r="AI115" s="33"/>
      <c r="AJ115" s="75" t="e">
        <f t="shared" si="145"/>
        <v>#N/A</v>
      </c>
      <c r="AK115" s="37" t="e">
        <f t="shared" si="222"/>
        <v>#N/A</v>
      </c>
      <c r="AL115" s="54" t="e">
        <f t="shared" si="223"/>
        <v>#N/A</v>
      </c>
      <c r="AM115" s="33"/>
      <c r="AN115" s="77" t="str">
        <f t="shared" si="146"/>
        <v/>
      </c>
      <c r="AO115" s="6" t="str">
        <f>IF(AND(Sufficient_data="Yes",Include_study?="Yes",Subgroup&lt;&gt;""),IF(COUNTIFS(Input!G$2:G114,"="&amp;"Yes",Input!C$2:C114,"="&amp;"Yes",Input!H$2:H114,"="&amp;Subgroup)&gt;0,"",Subgroup),"")</f>
        <v/>
      </c>
      <c r="AP115" s="16" t="str">
        <f t="shared" si="147"/>
        <v/>
      </c>
      <c r="AQ115" s="10" t="str">
        <f t="shared" si="148"/>
        <v/>
      </c>
      <c r="AR115" s="6" t="str">
        <f t="shared" si="149"/>
        <v/>
      </c>
      <c r="AS115" s="24" t="str">
        <f t="shared" si="150"/>
        <v/>
      </c>
      <c r="AT115" s="12" t="str">
        <f t="shared" si="151"/>
        <v/>
      </c>
      <c r="AU115" s="6" t="str">
        <f t="shared" si="152"/>
        <v/>
      </c>
      <c r="AV115" s="43" t="str">
        <f t="shared" si="224"/>
        <v/>
      </c>
      <c r="AW115" s="6" t="str">
        <f t="shared" si="153"/>
        <v/>
      </c>
      <c r="AX115" s="6" t="str">
        <f t="shared" si="154"/>
        <v/>
      </c>
      <c r="AY115" s="43" t="str">
        <f t="shared" si="225"/>
        <v/>
      </c>
      <c r="AZ115" s="16" t="str">
        <f t="shared" si="155"/>
        <v/>
      </c>
      <c r="BA115" s="131" t="str">
        <f t="shared" si="226"/>
        <v/>
      </c>
      <c r="BB115" s="131" t="str">
        <f t="shared" si="227"/>
        <v/>
      </c>
      <c r="BC115" s="6" t="str">
        <f t="shared" si="156"/>
        <v/>
      </c>
      <c r="BD115" s="6" t="str">
        <f t="shared" si="157"/>
        <v/>
      </c>
      <c r="BE115" s="131" t="str">
        <f t="shared" si="228"/>
        <v/>
      </c>
      <c r="BF115" s="131" t="str">
        <f t="shared" si="229"/>
        <v/>
      </c>
      <c r="BG115" s="6" t="str">
        <f t="shared" si="158"/>
        <v/>
      </c>
      <c r="BH115" s="6" t="str">
        <f t="shared" si="159"/>
        <v/>
      </c>
      <c r="BI115" s="6" t="str">
        <f t="shared" si="160"/>
        <v/>
      </c>
      <c r="BJ115" s="6" t="e">
        <f t="shared" si="161"/>
        <v>#N/A</v>
      </c>
      <c r="BK115" s="12" t="str">
        <f t="shared" si="203"/>
        <v/>
      </c>
      <c r="BL115" s="6" t="str">
        <f t="shared" si="162"/>
        <v/>
      </c>
      <c r="BM115" s="6" t="str">
        <f t="shared" si="230"/>
        <v/>
      </c>
      <c r="BN115" s="37" t="str">
        <f t="shared" si="163"/>
        <v/>
      </c>
      <c r="BO115" s="54" t="str">
        <f t="shared" si="204"/>
        <v/>
      </c>
      <c r="BP115" s="33"/>
      <c r="BQ115" s="33"/>
      <c r="BR115" s="33"/>
      <c r="BS115" s="33"/>
      <c r="BT115" s="164"/>
      <c r="BU115" s="6" t="e">
        <f t="shared" si="190"/>
        <v>#N/A</v>
      </c>
      <c r="BV115" s="6" t="e">
        <f t="shared" si="191"/>
        <v>#N/A</v>
      </c>
      <c r="BW115" s="6" t="str">
        <f t="shared" si="231"/>
        <v/>
      </c>
      <c r="BX115" s="6" t="str">
        <f>IF(AND(Sufficient_data="Yes",Include_study?="Yes",Moderator&lt;&gt;""),'Moderator Analysis'!F:F-CG$3,"")</f>
        <v/>
      </c>
      <c r="BY115" s="54" t="str">
        <f>IF(AND(Sufficient_data="Yes",Include_study?="Yes",Moderator&lt;&gt;""),Weightf*(Effect_size-CG$5-CG$4*'Moderator Analysis'!F:F)^2,"")</f>
        <v/>
      </c>
      <c r="BZ115" s="33"/>
      <c r="CA115" s="75" t="str">
        <f>IF(AND(Sufficient_data="Yes",Include_study?="Yes",Moderator&lt;&gt;""),1/('Publication Bias Analysis'!F115^2+CG$7),"")</f>
        <v/>
      </c>
      <c r="CB115" s="6" t="str">
        <f>IF(AND(Sufficient_data="Yes",Include_study?="Yes",CA115&lt;&gt;""),Effect_size-'Moderator Analysis'!J$37,"")</f>
        <v/>
      </c>
      <c r="CC115" s="6" t="str">
        <f t="shared" si="232"/>
        <v/>
      </c>
      <c r="CD115" s="54" t="str">
        <f>IF(AND(Sufficient_data="Yes",Include_study?="Yes",CA115&lt;&gt;""),CA:CA*(Effect_size-'Moderator Analysis'!J$29-'Moderator Analysis'!J$30*Moderator)^2,"")</f>
        <v/>
      </c>
      <c r="CI115" s="164"/>
      <c r="CJ115" s="166"/>
      <c r="CK115" s="6" t="str">
        <f t="shared" si="233"/>
        <v/>
      </c>
      <c r="CL115" s="37" t="str">
        <f t="shared" si="234"/>
        <v/>
      </c>
      <c r="CM115" s="37" t="str">
        <f>IF(AND(Include_study?="Yes",Sufficient_data="Yes"),1/(Standard_error^2+IF(Additional_model="Fixed effect",0,'Publication Bias Analysis'!L$32)),"")</f>
        <v/>
      </c>
      <c r="CN115" s="37" t="str">
        <f>IF(AND(Include_study?="Yes",Sufficient_data="Yes"),'Publication Bias Analysis'!E:E-'Publication Bias Analysis'!I$29,"")</f>
        <v/>
      </c>
      <c r="CO115" s="37" t="str">
        <f t="shared" si="235"/>
        <v/>
      </c>
      <c r="CP115" s="37" t="str">
        <f t="shared" si="236"/>
        <v/>
      </c>
      <c r="CQ115" s="104" t="str">
        <f t="shared" si="237"/>
        <v/>
      </c>
      <c r="CR115" s="104" t="str">
        <f>IF(AND(Include_study?="Yes",Sufficient_data="Yes"),CQ:CQ+IF(DC:DC&lt;0,-1,1)*COUNTIF(CQ$2:CQ114,CQ:CQ),"")</f>
        <v/>
      </c>
      <c r="CS115" s="104" t="str">
        <f>IF(AND(Include_study?="Yes",Sufficient_data="Yes"),RANK(DG:DG,DG:DG,1)*IF(DF:DF&lt;0,-1,1)+IF(DF:DF&lt;0,-1,1)*COUNTIF(CQ$2:CQ114,CQ:CQ),"")</f>
        <v/>
      </c>
      <c r="CT115" s="104" t="str">
        <f>IF(AND(Include_study?="Yes",Sufficient_data="Yes"),RANK(DJ:DJ,DJ:DJ,1)*IF(DI:DI&lt;0,-1,1)+IF(DI:DI&lt;0,-1,1)*COUNTIF(CQ$2:CQ114,CQ:CQ),"")</f>
        <v/>
      </c>
      <c r="CU115" s="6" t="e">
        <f>IF(AND(Include_study?="Yes",Sufficient_data="Yes"),'Publication Bias Analysis'!E:E,NA())</f>
        <v>#N/A</v>
      </c>
      <c r="CV115" s="54" t="e">
        <f>IF(AND(Include_study?="Yes",Sufficient_data="Yes"),'Publication Bias Analysis'!F:F,NA())</f>
        <v>#N/A</v>
      </c>
      <c r="CW115" s="33"/>
      <c r="CX115" s="33"/>
      <c r="CY115" s="33"/>
      <c r="CZ115" s="33"/>
      <c r="DA115" s="33"/>
      <c r="DB115" s="157"/>
      <c r="DC11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5" s="6" t="str">
        <f t="shared" si="164"/>
        <v/>
      </c>
      <c r="DE115" s="54" t="str">
        <f>IF(AND(Include_study?="Yes",Sufficient_data="Yes"),1/('Publication Bias Analysis'!F:F^2+IF(Additional_model="Fixed effect",0,$DN$6)),"")</f>
        <v/>
      </c>
      <c r="DF115" s="6" t="str">
        <f>IF(AND(Include_study?="Yes",Sufficient_data="Yes"),IF('Publication Bias Analysis'!L$38="Left",'Publication Bias Analysis'!E:E-DN$3,DN$3-'Publication Bias Analysis'!E:E),"")</f>
        <v/>
      </c>
      <c r="DG115" s="6" t="str">
        <f t="shared" si="165"/>
        <v/>
      </c>
      <c r="DH115" s="54" t="str">
        <f>IF(AND(DF115&lt;&gt;"",CR115&lt;=MAX(CR:CR)-DN$7),1/('Publication Bias Analysis'!F:F^2+IF(Additional_model="Fixed effect",0,$DN$13)),"")</f>
        <v/>
      </c>
      <c r="DI115" s="6" t="str">
        <f>IF(AND(Include_study?="Yes",Sufficient_data="Yes"),IF('Publication Bias Analysis'!L$38="Left",'Publication Bias Analysis'!E:E-DN$10,DN$10-'Publication Bias Analysis'!E:E),"")</f>
        <v/>
      </c>
      <c r="DJ115" s="6" t="str">
        <f t="shared" si="166"/>
        <v/>
      </c>
      <c r="DK115" s="54" t="str">
        <f t="shared" si="238"/>
        <v/>
      </c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W115" s="33"/>
      <c r="DX115" s="33"/>
      <c r="DY115" s="33"/>
      <c r="DZ115" s="33"/>
      <c r="EA115" s="33"/>
      <c r="EB115" s="157"/>
      <c r="EC115" s="6" t="str">
        <f>IF(AND(Include_study?="Yes",Sufficient_data="Yes"),Calculations!CO:CO-AVERAGE(Calculations!CO:CO),"")</f>
        <v/>
      </c>
      <c r="ED115" s="54" t="str">
        <f>IF(AND(Include_study?="Yes",Sufficient_data="Yes"),Calculations!CP115-('Publication Bias Analysis'!P$3+Calculations!CO115*'Publication Bias Analysis'!P$4),"")</f>
        <v/>
      </c>
      <c r="EE115" s="33"/>
      <c r="EF115" s="157"/>
      <c r="EG115" s="6" t="str">
        <f t="shared" si="239"/>
        <v/>
      </c>
      <c r="EH115" s="6" t="str">
        <f t="shared" si="240"/>
        <v/>
      </c>
      <c r="EI115" s="10" t="str">
        <f t="shared" si="241"/>
        <v/>
      </c>
      <c r="EJ115" s="10" t="str">
        <f t="shared" si="242"/>
        <v/>
      </c>
      <c r="EK115" s="10" t="str">
        <f>IF(AND(Include_study?="Yes",Sufficient_data="Yes"),COUNTIFS(EI$2:EI114,"&lt;"&amp;EI115,EJ$2:EJ114,"&lt;"&amp;EJ115)+COUNTIFS(EI$2:EI114,"&gt;"&amp;EI115,EJ$2:EJ114,"&gt;"&amp;EJ115)+COUNTIFS(EI116:EI$201,"&lt;"&amp;EI115,EJ116:EJ$201,"&lt;"&amp;EJ115)+COUNTIFS(EI116:EI$201,"&gt;"&amp;EI115,EJ116:EJ$201,"&gt;"&amp;EJ115),"")</f>
        <v/>
      </c>
      <c r="EL115" s="70" t="str">
        <f>IF(AND(Include_study?="Yes",Sufficient_data="Yes"),COUNTIFS(EI$2:EI114,"&lt;"&amp;EI115,EJ$2:EJ114,"&gt;"&amp;EJ115)+COUNTIFS(EI$2:EI114,"&gt;"&amp;EI115,EJ$2:EJ114,"&lt;"&amp;EJ115)+COUNTIFS(EI116:EI$201,"&lt;"&amp;EI115,EJ116:EJ$201,"&gt;"&amp;EJ115)+COUNTIFS(EI116:EI$201,"&gt;"&amp;EI115,EJ116:EJ$201,"&lt;"&amp;EJ115),"")</f>
        <v/>
      </c>
      <c r="EN115" s="157"/>
      <c r="EO115" s="33"/>
      <c r="EP115" s="33"/>
      <c r="EQ115" s="33"/>
      <c r="ER115" s="33"/>
      <c r="ES115" s="157"/>
      <c r="ET115" s="6" t="e">
        <f t="shared" si="243"/>
        <v>#N/A</v>
      </c>
      <c r="EU115" s="54" t="e">
        <f t="shared" si="244"/>
        <v>#N/A</v>
      </c>
      <c r="EV115" s="33"/>
      <c r="EW115" s="33"/>
      <c r="EX115" s="33"/>
      <c r="EY115" s="33"/>
      <c r="EZ115" s="33"/>
      <c r="FA115" s="157"/>
      <c r="FB115" s="10" t="str">
        <f>IF('Publication Bias Analysis'!AS:AS&lt;&gt;"",RANK('Publication Bias Analysis'!AS:AS,'Publication Bias Analysis'!AS:AS,1)+COUNTIF('Publication Bias Analysis'!AS$2:AS114,'Publication Bias Analysis'!AS115),"")</f>
        <v/>
      </c>
      <c r="FC115" s="6" t="str">
        <f t="shared" si="167"/>
        <v/>
      </c>
      <c r="FD115" s="43" t="e">
        <f>IF(AND(Include_study?="Yes",Sufficient_data="Yes"),'Publication Bias Analysis'!AR115,NA())</f>
        <v>#N/A</v>
      </c>
      <c r="FE115" s="43" t="e">
        <f>IF(AND(Include_study?="Yes",Sufficient_data="Yes"),'Publication Bias Analysis'!AS115,NA())</f>
        <v>#N/A</v>
      </c>
      <c r="FF115" s="6" t="str">
        <f>IF(AND(Include_study?="Yes",Sufficient_data="Yes"),Calculations!FD115-AVERAGE('Publication Bias Analysis'!AR:AR),"")</f>
        <v/>
      </c>
      <c r="FG115" s="54" t="str">
        <f>IF(AND(Include_study?="Yes",Sufficient_data="Yes"),FE:FE-('Publication Bias Analysis'!AV$30+'Publication Bias Analysis'!AV$31*FD:FD),"")</f>
        <v/>
      </c>
      <c r="FM115" s="157"/>
      <c r="FN115" s="6" t="str">
        <f t="shared" si="202"/>
        <v/>
      </c>
      <c r="FO115" s="6" t="str">
        <f t="shared" si="168"/>
        <v/>
      </c>
      <c r="FP115" s="54" t="str">
        <f t="shared" si="205"/>
        <v/>
      </c>
      <c r="FQ115" s="33"/>
    </row>
    <row r="116" spans="1:173" x14ac:dyDescent="0.2">
      <c r="A116" s="163"/>
      <c r="B116" s="10" t="str">
        <f>IF(AND(Sufficient_data="Yes",Include_study?="Yes"),IF(AND(Sort_By=$E$1,Order="Ascending"),IF(Input!Study_name="",COUNTIFS(Input!Study_name,"&lt;&gt;"&amp;"",Include_study?,"Yes",Sufficient_data,"Yes")+1,IF(COUNT(E116)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6" s="10" t="str">
        <f>IF(B116&lt;&gt;"",IF(B116=0,COUNTIF(B$2:B115,0)+1,COUNTIF(B$2:B115,B116)+COUNTIF(B:B,"&lt;"&amp;B116)+1),"")</f>
        <v/>
      </c>
      <c r="D116" s="10" t="str">
        <f t="shared" si="206"/>
        <v/>
      </c>
      <c r="E116" s="6" t="str">
        <f>IF(AND(Sufficient_data="Yes",Include_study?="Yes",Input!Study_name&lt;&gt;""),Input!Study_name,"")</f>
        <v/>
      </c>
      <c r="F116" s="6" t="str">
        <f>IF(AND(Sufficient_data="Yes",Include_study?="Yes"),Input!Effect_size,"")</f>
        <v/>
      </c>
      <c r="G116" s="10" t="str">
        <f>IF(AND(Sufficient_data="Yes",Include_study?="Yes",Input!Number_of_observations&lt;&gt;""),Input!Number_of_observations,"")</f>
        <v/>
      </c>
      <c r="H116" s="6" t="str">
        <f>IF(AND(Sufficient_data="Yes",Include_study?="Yes"),Input!Standard_error,"")</f>
        <v/>
      </c>
      <c r="I116" s="6" t="str">
        <f t="shared" si="207"/>
        <v/>
      </c>
      <c r="J116" s="6" t="str">
        <f t="shared" si="208"/>
        <v/>
      </c>
      <c r="K116" s="6" t="str">
        <f t="shared" si="209"/>
        <v/>
      </c>
      <c r="L116" s="6" t="str">
        <f t="shared" si="210"/>
        <v/>
      </c>
      <c r="M116" s="120" t="str">
        <f t="shared" si="211"/>
        <v/>
      </c>
      <c r="N116" s="54" t="str">
        <f t="shared" si="212"/>
        <v/>
      </c>
      <c r="O116" s="33"/>
      <c r="P116" s="75" t="e">
        <f t="shared" si="213"/>
        <v>#N/A</v>
      </c>
      <c r="Q116" s="6" t="e">
        <f>IF(AND(Sufficient_data="Yes",Include_study?="Yes",Input!Number_of_observations&lt;&gt;""),Effect_size-CI_Lower_limit,NA())</f>
        <v>#N/A</v>
      </c>
      <c r="R116" s="54" t="e">
        <f>IF(AND(Sufficient_data="Yes",Include_study?="Yes",Input!Number_of_observations&lt;&gt;""),CI_Upper_limit-Effect_size,NA())</f>
        <v>#N/A</v>
      </c>
      <c r="S116" s="33"/>
      <c r="T116" s="33"/>
      <c r="U116" s="33"/>
      <c r="V116" s="33"/>
      <c r="W116" s="163"/>
      <c r="X116" s="16" t="str">
        <f t="shared" ref="X116:X179" si="245">IF(AND(Sufficient_data="Yes",Include_study?="Yes",Subgroup&lt;&gt;""),COUNTIFS(Include_study?,"Yes",Sufficient_data,"Yes",Z:Z,"&lt;"&amp;Subgroup)+COUNTIFS(Entry_Number,"&lt;"&amp;Entry_Number,Z:Z,Subgroup)+COUNTIFS(AR:AR,"&gt;="&amp;0,AO:AO,"&lt;"&amp;Subgroup)+1-COUNTIFS(Include_study?,"Yes",Sufficient_data,"Yes",Subgroup,"="&amp;""),"")</f>
        <v/>
      </c>
      <c r="Y116" s="6" t="str">
        <f t="shared" si="214"/>
        <v/>
      </c>
      <c r="Z116" s="6" t="str">
        <f t="shared" si="215"/>
        <v/>
      </c>
      <c r="AA116" s="6" t="str">
        <f>IF(AND(Sufficient_data="Yes",Include_study?="Yes",Subgroup&lt;&gt;""),Input!Effect_size,"")</f>
        <v/>
      </c>
      <c r="AB116" s="6" t="str">
        <f t="shared" si="216"/>
        <v/>
      </c>
      <c r="AC116" s="6" t="str">
        <f t="shared" si="217"/>
        <v/>
      </c>
      <c r="AD116" s="6" t="str">
        <f t="shared" si="218"/>
        <v/>
      </c>
      <c r="AE116" s="6" t="str">
        <f t="shared" si="219"/>
        <v/>
      </c>
      <c r="AF116" s="6" t="str">
        <f t="shared" si="220"/>
        <v/>
      </c>
      <c r="AG116" s="125" t="str">
        <f t="shared" si="179"/>
        <v/>
      </c>
      <c r="AH116" s="128" t="str">
        <f t="shared" si="221"/>
        <v/>
      </c>
      <c r="AI116" s="33"/>
      <c r="AJ116" s="75" t="e">
        <f t="shared" ref="AJ116:AJ179" si="246">IF(AND(Sufficient_data="Yes",Include_study?="Yes",Subgroup&lt;&gt;""),AA:AA,NA())</f>
        <v>#N/A</v>
      </c>
      <c r="AK116" s="37" t="e">
        <f t="shared" si="222"/>
        <v>#N/A</v>
      </c>
      <c r="AL116" s="54" t="e">
        <f t="shared" si="223"/>
        <v>#N/A</v>
      </c>
      <c r="AM116" s="33"/>
      <c r="AN116" s="77" t="str">
        <f t="shared" ref="AN116:AN179" si="247">IF(AO116&lt;&gt;"",SUMIFS(AQ:AQ,AR:AR,"&gt;="&amp;0,AO:AO,"&lt;"&amp;AO116)+AQ116+AP116,"")</f>
        <v/>
      </c>
      <c r="AO116" s="6" t="str">
        <f>IF(AND(Sufficient_data="Yes",Include_study?="Yes",Subgroup&lt;&gt;""),IF(COUNTIFS(Input!G$2:G115,"="&amp;"Yes",Input!C$2:C115,"="&amp;"Yes",Input!H$2:H115,"="&amp;Subgroup)&gt;0,"",Subgroup),"")</f>
        <v/>
      </c>
      <c r="AP116" s="16" t="str">
        <f t="shared" ref="AP116:AP179" si="248">IF(AO116&lt;&gt;"",(COUNTIFS(AR:AR,"&gt;="&amp;0,AO:AO,"&lt;"&amp;AO116)+1),"")</f>
        <v/>
      </c>
      <c r="AQ116" s="10" t="str">
        <f t="shared" ref="AQ116:AQ179" si="249">IF(AO116&lt;&gt;"",COUNTIFS(Include_study?,"Yes",Sufficient_data,"Yes",Subgroup,AO116),"")</f>
        <v/>
      </c>
      <c r="AR116" s="6" t="str">
        <f t="shared" ref="AR116:AR179" si="250">IF(AND(AO116&lt;&gt;"",SUMIF(Subgroup,AO116,AC:AC)&gt;0),MAX(0,SUMPRODUCT(--(Subgroup=AO116),AC:AC,AA:AA,AA:AA)-(SUMPRODUCT(--(Subgroup=AO116),AC:AC,AA:AA)^2/SUMIF(Subgroup,AO116,AC:AC))),"")</f>
        <v/>
      </c>
      <c r="AS116" s="24" t="str">
        <f t="shared" ref="AS116:AS179" si="251">IF(AR116&lt;&gt;"",CHIDIST(AR116,AQ116-1),"")</f>
        <v/>
      </c>
      <c r="AT116" s="12" t="str">
        <f t="shared" ref="AT116:AT179" si="252">IF(AR116&lt;&gt;"",MAX(0,(AR116-(AQ116-1))/AR116),"")</f>
        <v/>
      </c>
      <c r="AU116" s="6" t="str">
        <f t="shared" ref="AU116:AU179" si="253">IF(AR116&lt;&gt;"",SUMIF(Subgroup,AO116,AC:AC)-SUMPRODUCT(--(Subgroup=AO116),AC:AC,AC:AC)/SUMIF(Subgroup,AO116,AC:AC),"")</f>
        <v/>
      </c>
      <c r="AV116" s="43" t="str">
        <f t="shared" si="224"/>
        <v/>
      </c>
      <c r="AW116" s="6" t="str">
        <f t="shared" ref="AW116:AW179" si="254">IF(AV116&lt;&gt;"",SQRT(AV116),"")</f>
        <v/>
      </c>
      <c r="AX116" s="6" t="str">
        <f t="shared" ref="AX116:AX179" si="255">IF(AR116&lt;&gt;"",SUMPRODUCT(--(Subgroup=AO116),AD:AD,AA:AA)/SUMIF(Subgroup,AO116,AD:AD),"")</f>
        <v/>
      </c>
      <c r="AY116" s="43" t="str">
        <f t="shared" si="225"/>
        <v/>
      </c>
      <c r="AZ116" s="16" t="str">
        <f t="shared" ref="AZ116:AZ179" si="256">IF(AO116&lt;&gt;"",SUMIFS(Number_of_observations,Subgroup,"="&amp;AO116,Include_study?,"="&amp;"Yes"),"")</f>
        <v/>
      </c>
      <c r="BA116" s="131" t="str">
        <f t="shared" si="226"/>
        <v/>
      </c>
      <c r="BB116" s="131" t="str">
        <f t="shared" si="227"/>
        <v/>
      </c>
      <c r="BC116" s="6" t="str">
        <f t="shared" ref="BC116:BC179" si="257">IF(AR116&lt;&gt;"",AX116-BA116,"")</f>
        <v/>
      </c>
      <c r="BD116" s="6" t="str">
        <f t="shared" ref="BD116:BD179" si="258">IF(AR116&lt;&gt;"",BB116-AX116,"")</f>
        <v/>
      </c>
      <c r="BE116" s="131" t="str">
        <f t="shared" si="228"/>
        <v/>
      </c>
      <c r="BF116" s="131" t="str">
        <f t="shared" si="229"/>
        <v/>
      </c>
      <c r="BG116" s="6" t="str">
        <f t="shared" ref="BG116:BG179" si="259">IF(AR116&lt;&gt;"",AX116-BE116,"")</f>
        <v/>
      </c>
      <c r="BH116" s="6" t="str">
        <f t="shared" ref="BH116:BH179" si="260">IF(AR116&lt;&gt;"",BF116-AX116,"")</f>
        <v/>
      </c>
      <c r="BI116" s="6" t="str">
        <f t="shared" ref="BI116:BI179" si="261">IF(AR116&lt;&gt;"",SUMPRODUCT(--(Subgroup=AO116),AD:AD,AA:AA,AA:AA)-(SUMPRODUCT(--(Subgroup=AO116),AD:AD,AA:AA)^2/SUMIF(Subgroup,AO116,AD:AD)),"")</f>
        <v/>
      </c>
      <c r="BJ116" s="6" t="e">
        <f t="shared" ref="BJ116:BJ179" si="262">IF(AR116&lt;&gt;"",AX116,NA())</f>
        <v>#N/A</v>
      </c>
      <c r="BK116" s="12" t="str">
        <f t="shared" si="203"/>
        <v/>
      </c>
      <c r="BL116" s="6" t="str">
        <f t="shared" ref="BL116:BL179" si="263">IF(AO116&lt;&gt;"",1/(AY116^2),"")</f>
        <v/>
      </c>
      <c r="BM116" s="6" t="str">
        <f t="shared" si="230"/>
        <v/>
      </c>
      <c r="BN116" s="37" t="str">
        <f t="shared" ref="BN116:BN179" si="264">IF(AR116&lt;&gt;"",(BR$2-AX116)^2*BM116,"")</f>
        <v/>
      </c>
      <c r="BO116" s="54" t="str">
        <f t="shared" si="204"/>
        <v/>
      </c>
      <c r="BP116" s="33"/>
      <c r="BQ116" s="33"/>
      <c r="BR116" s="33"/>
      <c r="BS116" s="33"/>
      <c r="BT116" s="164"/>
      <c r="BU116" s="6" t="e">
        <f t="shared" si="190"/>
        <v>#N/A</v>
      </c>
      <c r="BV116" s="6" t="e">
        <f t="shared" si="191"/>
        <v>#N/A</v>
      </c>
      <c r="BW116" s="6" t="str">
        <f t="shared" si="231"/>
        <v/>
      </c>
      <c r="BX116" s="6" t="str">
        <f>IF(AND(Sufficient_data="Yes",Include_study?="Yes",Moderator&lt;&gt;""),'Moderator Analysis'!F:F-CG$3,"")</f>
        <v/>
      </c>
      <c r="BY116" s="54" t="str">
        <f>IF(AND(Sufficient_data="Yes",Include_study?="Yes",Moderator&lt;&gt;""),Weightf*(Effect_size-CG$5-CG$4*'Moderator Analysis'!F:F)^2,"")</f>
        <v/>
      </c>
      <c r="BZ116" s="33"/>
      <c r="CA116" s="75" t="str">
        <f>IF(AND(Sufficient_data="Yes",Include_study?="Yes",Moderator&lt;&gt;""),1/('Publication Bias Analysis'!F116^2+CG$7),"")</f>
        <v/>
      </c>
      <c r="CB116" s="6" t="str">
        <f>IF(AND(Sufficient_data="Yes",Include_study?="Yes",CA116&lt;&gt;""),Effect_size-'Moderator Analysis'!J$37,"")</f>
        <v/>
      </c>
      <c r="CC116" s="6" t="str">
        <f t="shared" si="232"/>
        <v/>
      </c>
      <c r="CD116" s="54" t="str">
        <f>IF(AND(Sufficient_data="Yes",Include_study?="Yes",CA116&lt;&gt;""),CA:CA*(Effect_size-'Moderator Analysis'!J$29-'Moderator Analysis'!J$30*Moderator)^2,"")</f>
        <v/>
      </c>
      <c r="CI116" s="164"/>
      <c r="CJ116" s="166"/>
      <c r="CK116" s="6" t="str">
        <f t="shared" si="233"/>
        <v/>
      </c>
      <c r="CL116" s="37" t="str">
        <f t="shared" si="234"/>
        <v/>
      </c>
      <c r="CM116" s="37" t="str">
        <f>IF(AND(Include_study?="Yes",Sufficient_data="Yes"),1/(Standard_error^2+IF(Additional_model="Fixed effect",0,'Publication Bias Analysis'!L$32)),"")</f>
        <v/>
      </c>
      <c r="CN116" s="37" t="str">
        <f>IF(AND(Include_study?="Yes",Sufficient_data="Yes"),'Publication Bias Analysis'!E:E-'Publication Bias Analysis'!I$29,"")</f>
        <v/>
      </c>
      <c r="CO116" s="37" t="str">
        <f t="shared" si="235"/>
        <v/>
      </c>
      <c r="CP116" s="37" t="str">
        <f t="shared" si="236"/>
        <v/>
      </c>
      <c r="CQ116" s="104" t="str">
        <f t="shared" si="237"/>
        <v/>
      </c>
      <c r="CR116" s="104" t="str">
        <f>IF(AND(Include_study?="Yes",Sufficient_data="Yes"),CQ:CQ+IF(DC:DC&lt;0,-1,1)*COUNTIF(CQ$2:CQ115,CQ:CQ),"")</f>
        <v/>
      </c>
      <c r="CS116" s="104" t="str">
        <f>IF(AND(Include_study?="Yes",Sufficient_data="Yes"),RANK(DG:DG,DG:DG,1)*IF(DF:DF&lt;0,-1,1)+IF(DF:DF&lt;0,-1,1)*COUNTIF(CQ$2:CQ115,CQ:CQ),"")</f>
        <v/>
      </c>
      <c r="CT116" s="104" t="str">
        <f>IF(AND(Include_study?="Yes",Sufficient_data="Yes"),RANK(DJ:DJ,DJ:DJ,1)*IF(DI:DI&lt;0,-1,1)+IF(DI:DI&lt;0,-1,1)*COUNTIF(CQ$2:CQ115,CQ:CQ),"")</f>
        <v/>
      </c>
      <c r="CU116" s="6" t="e">
        <f>IF(AND(Include_study?="Yes",Sufficient_data="Yes"),'Publication Bias Analysis'!E:E,NA())</f>
        <v>#N/A</v>
      </c>
      <c r="CV116" s="54" t="e">
        <f>IF(AND(Include_study?="Yes",Sufficient_data="Yes"),'Publication Bias Analysis'!F:F,NA())</f>
        <v>#N/A</v>
      </c>
      <c r="CW116" s="33"/>
      <c r="CX116" s="33"/>
      <c r="CY116" s="33"/>
      <c r="CZ116" s="33"/>
      <c r="DA116" s="33"/>
      <c r="DB116" s="157"/>
      <c r="DC11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6" s="6" t="str">
        <f t="shared" ref="DD116:DD179" si="265">IF(AND(Include_study?="Yes",Sufficient_data="Yes"),ABS(DC116),"")</f>
        <v/>
      </c>
      <c r="DE116" s="54" t="str">
        <f>IF(AND(Include_study?="Yes",Sufficient_data="Yes"),1/('Publication Bias Analysis'!F:F^2+IF(Additional_model="Fixed effect",0,$DN$6)),"")</f>
        <v/>
      </c>
      <c r="DF116" s="6" t="str">
        <f>IF(AND(Include_study?="Yes",Sufficient_data="Yes"),IF('Publication Bias Analysis'!L$38="Left",'Publication Bias Analysis'!E:E-DN$3,DN$3-'Publication Bias Analysis'!E:E),"")</f>
        <v/>
      </c>
      <c r="DG116" s="6" t="str">
        <f t="shared" ref="DG116:DG179" si="266">IF(DF116&lt;&gt;"",ABS(DF116),"")</f>
        <v/>
      </c>
      <c r="DH116" s="54" t="str">
        <f>IF(AND(DF116&lt;&gt;"",CR116&lt;=MAX(CR:CR)-DN$7),1/('Publication Bias Analysis'!F:F^2+IF(Additional_model="Fixed effect",0,$DN$13)),"")</f>
        <v/>
      </c>
      <c r="DI116" s="6" t="str">
        <f>IF(AND(Include_study?="Yes",Sufficient_data="Yes"),IF('Publication Bias Analysis'!L$38="Left",'Publication Bias Analysis'!E:E-DN$10,DN$10-'Publication Bias Analysis'!E:E),"")</f>
        <v/>
      </c>
      <c r="DJ116" s="6" t="str">
        <f t="shared" ref="DJ116:DJ179" si="267">IF(DI116&lt;&gt;"",ABS(DI116),"")</f>
        <v/>
      </c>
      <c r="DK116" s="54" t="str">
        <f t="shared" si="238"/>
        <v/>
      </c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W116" s="33"/>
      <c r="DX116" s="33"/>
      <c r="DY116" s="33"/>
      <c r="DZ116" s="33"/>
      <c r="EA116" s="33"/>
      <c r="EB116" s="157"/>
      <c r="EC116" s="6" t="str">
        <f>IF(AND(Include_study?="Yes",Sufficient_data="Yes"),Calculations!CO:CO-AVERAGE(Calculations!CO:CO),"")</f>
        <v/>
      </c>
      <c r="ED116" s="54" t="str">
        <f>IF(AND(Include_study?="Yes",Sufficient_data="Yes"),Calculations!CP116-('Publication Bias Analysis'!P$3+Calculations!CO116*'Publication Bias Analysis'!P$4),"")</f>
        <v/>
      </c>
      <c r="EE116" s="33"/>
      <c r="EF116" s="157"/>
      <c r="EG116" s="6" t="str">
        <f t="shared" si="239"/>
        <v/>
      </c>
      <c r="EH116" s="6" t="str">
        <f t="shared" si="240"/>
        <v/>
      </c>
      <c r="EI116" s="10" t="str">
        <f t="shared" si="241"/>
        <v/>
      </c>
      <c r="EJ116" s="10" t="str">
        <f t="shared" si="242"/>
        <v/>
      </c>
      <c r="EK116" s="10" t="str">
        <f>IF(AND(Include_study?="Yes",Sufficient_data="Yes"),COUNTIFS(EI$2:EI115,"&lt;"&amp;EI116,EJ$2:EJ115,"&lt;"&amp;EJ116)+COUNTIFS(EI$2:EI115,"&gt;"&amp;EI116,EJ$2:EJ115,"&gt;"&amp;EJ116)+COUNTIFS(EI117:EI$201,"&lt;"&amp;EI116,EJ117:EJ$201,"&lt;"&amp;EJ116)+COUNTIFS(EI117:EI$201,"&gt;"&amp;EI116,EJ117:EJ$201,"&gt;"&amp;EJ116),"")</f>
        <v/>
      </c>
      <c r="EL116" s="70" t="str">
        <f>IF(AND(Include_study?="Yes",Sufficient_data="Yes"),COUNTIFS(EI$2:EI115,"&lt;"&amp;EI116,EJ$2:EJ115,"&gt;"&amp;EJ116)+COUNTIFS(EI$2:EI115,"&gt;"&amp;EI116,EJ$2:EJ115,"&lt;"&amp;EJ116)+COUNTIFS(EI117:EI$201,"&lt;"&amp;EI116,EJ117:EJ$201,"&gt;"&amp;EJ116)+COUNTIFS(EI117:EI$201,"&gt;"&amp;EI116,EJ117:EJ$201,"&lt;"&amp;EJ116),"")</f>
        <v/>
      </c>
      <c r="EN116" s="157"/>
      <c r="EO116" s="33"/>
      <c r="EP116" s="33"/>
      <c r="EQ116" s="33"/>
      <c r="ER116" s="33"/>
      <c r="ES116" s="157"/>
      <c r="ET116" s="6" t="e">
        <f t="shared" si="243"/>
        <v>#N/A</v>
      </c>
      <c r="EU116" s="54" t="e">
        <f t="shared" si="244"/>
        <v>#N/A</v>
      </c>
      <c r="EV116" s="33"/>
      <c r="EW116" s="33"/>
      <c r="EX116" s="33"/>
      <c r="EY116" s="33"/>
      <c r="EZ116" s="33"/>
      <c r="FA116" s="157"/>
      <c r="FB116" s="10" t="str">
        <f>IF('Publication Bias Analysis'!AS:AS&lt;&gt;"",RANK('Publication Bias Analysis'!AS:AS,'Publication Bias Analysis'!AS:AS,1)+COUNTIF('Publication Bias Analysis'!AS$2:AS115,'Publication Bias Analysis'!AS116),"")</f>
        <v/>
      </c>
      <c r="FC116" s="6" t="str">
        <f t="shared" ref="FC116:FC179" si="268">IF(FB:FB&lt;&gt;"",(FB:FB-1/3)/(k_+1/3),"")</f>
        <v/>
      </c>
      <c r="FD116" s="43" t="e">
        <f>IF(AND(Include_study?="Yes",Sufficient_data="Yes"),'Publication Bias Analysis'!AR116,NA())</f>
        <v>#N/A</v>
      </c>
      <c r="FE116" s="43" t="e">
        <f>IF(AND(Include_study?="Yes",Sufficient_data="Yes"),'Publication Bias Analysis'!AS116,NA())</f>
        <v>#N/A</v>
      </c>
      <c r="FF116" s="6" t="str">
        <f>IF(AND(Include_study?="Yes",Sufficient_data="Yes"),Calculations!FD116-AVERAGE('Publication Bias Analysis'!AR:AR),"")</f>
        <v/>
      </c>
      <c r="FG116" s="54" t="str">
        <f>IF(AND(Include_study?="Yes",Sufficient_data="Yes"),FE:FE-('Publication Bias Analysis'!AV$30+'Publication Bias Analysis'!AV$31*FD:FD),"")</f>
        <v/>
      </c>
      <c r="FM116" s="157"/>
      <c r="FN116" s="6" t="str">
        <f t="shared" si="202"/>
        <v/>
      </c>
      <c r="FO116" s="6" t="str">
        <f t="shared" ref="FO116:FO179" si="269">IF(FN116&lt;&gt;"",1-NORMSDIST(ABS(FN116)),"")</f>
        <v/>
      </c>
      <c r="FP116" s="54" t="str">
        <f t="shared" si="205"/>
        <v/>
      </c>
      <c r="FQ116" s="33"/>
    </row>
    <row r="117" spans="1:173" x14ac:dyDescent="0.2">
      <c r="A117" s="163"/>
      <c r="B117" s="10" t="str">
        <f>IF(AND(Sufficient_data="Yes",Include_study?="Yes"),IF(AND(Sort_By=$E$1,Order="Ascending"),IF(Input!Study_name="",COUNTIFS(Input!Study_name,"&lt;&gt;"&amp;"",Include_study?,"Yes",Sufficient_data,"Yes")+1,IF(COUNT(E117)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7" s="10" t="str">
        <f>IF(B117&lt;&gt;"",IF(B117=0,COUNTIF(B$2:B116,0)+1,COUNTIF(B$2:B116,B117)+COUNTIF(B:B,"&lt;"&amp;B117)+1),"")</f>
        <v/>
      </c>
      <c r="D117" s="10" t="str">
        <f t="shared" si="206"/>
        <v/>
      </c>
      <c r="E117" s="6" t="str">
        <f>IF(AND(Sufficient_data="Yes",Include_study?="Yes",Input!Study_name&lt;&gt;""),Input!Study_name,"")</f>
        <v/>
      </c>
      <c r="F117" s="6" t="str">
        <f>IF(AND(Sufficient_data="Yes",Include_study?="Yes"),Input!Effect_size,"")</f>
        <v/>
      </c>
      <c r="G117" s="10" t="str">
        <f>IF(AND(Sufficient_data="Yes",Include_study?="Yes",Input!Number_of_observations&lt;&gt;""),Input!Number_of_observations,"")</f>
        <v/>
      </c>
      <c r="H117" s="6" t="str">
        <f>IF(AND(Sufficient_data="Yes",Include_study?="Yes"),Input!Standard_error,"")</f>
        <v/>
      </c>
      <c r="I117" s="6" t="str">
        <f t="shared" si="207"/>
        <v/>
      </c>
      <c r="J117" s="6" t="str">
        <f t="shared" si="208"/>
        <v/>
      </c>
      <c r="K117" s="6" t="str">
        <f t="shared" si="209"/>
        <v/>
      </c>
      <c r="L117" s="6" t="str">
        <f t="shared" si="210"/>
        <v/>
      </c>
      <c r="M117" s="120" t="str">
        <f t="shared" si="211"/>
        <v/>
      </c>
      <c r="N117" s="54" t="str">
        <f t="shared" si="212"/>
        <v/>
      </c>
      <c r="O117" s="33"/>
      <c r="P117" s="75" t="e">
        <f t="shared" si="213"/>
        <v>#N/A</v>
      </c>
      <c r="Q117" s="6" t="e">
        <f>IF(AND(Sufficient_data="Yes",Include_study?="Yes",Input!Number_of_observations&lt;&gt;""),Effect_size-CI_Lower_limit,NA())</f>
        <v>#N/A</v>
      </c>
      <c r="R117" s="54" t="e">
        <f>IF(AND(Sufficient_data="Yes",Include_study?="Yes",Input!Number_of_observations&lt;&gt;""),CI_Upper_limit-Effect_size,NA())</f>
        <v>#N/A</v>
      </c>
      <c r="S117" s="33"/>
      <c r="T117" s="33"/>
      <c r="U117" s="33"/>
      <c r="V117" s="33"/>
      <c r="W117" s="163"/>
      <c r="X117" s="16" t="str">
        <f t="shared" si="245"/>
        <v/>
      </c>
      <c r="Y117" s="6" t="str">
        <f t="shared" si="214"/>
        <v/>
      </c>
      <c r="Z117" s="6" t="str">
        <f t="shared" si="215"/>
        <v/>
      </c>
      <c r="AA117" s="6" t="str">
        <f>IF(AND(Sufficient_data="Yes",Include_study?="Yes",Subgroup&lt;&gt;""),Input!Effect_size,"")</f>
        <v/>
      </c>
      <c r="AB117" s="6" t="str">
        <f t="shared" si="216"/>
        <v/>
      </c>
      <c r="AC117" s="6" t="str">
        <f t="shared" si="217"/>
        <v/>
      </c>
      <c r="AD117" s="6" t="str">
        <f t="shared" si="218"/>
        <v/>
      </c>
      <c r="AE117" s="6" t="str">
        <f t="shared" si="219"/>
        <v/>
      </c>
      <c r="AF117" s="6" t="str">
        <f t="shared" si="220"/>
        <v/>
      </c>
      <c r="AG117" s="125" t="str">
        <f t="shared" si="179"/>
        <v/>
      </c>
      <c r="AH117" s="128" t="str">
        <f t="shared" si="221"/>
        <v/>
      </c>
      <c r="AI117" s="33"/>
      <c r="AJ117" s="75" t="e">
        <f t="shared" si="246"/>
        <v>#N/A</v>
      </c>
      <c r="AK117" s="37" t="e">
        <f t="shared" si="222"/>
        <v>#N/A</v>
      </c>
      <c r="AL117" s="54" t="e">
        <f t="shared" si="223"/>
        <v>#N/A</v>
      </c>
      <c r="AM117" s="33"/>
      <c r="AN117" s="77" t="str">
        <f t="shared" si="247"/>
        <v/>
      </c>
      <c r="AO117" s="6" t="str">
        <f>IF(AND(Sufficient_data="Yes",Include_study?="Yes",Subgroup&lt;&gt;""),IF(COUNTIFS(Input!G$2:G116,"="&amp;"Yes",Input!C$2:C116,"="&amp;"Yes",Input!H$2:H116,"="&amp;Subgroup)&gt;0,"",Subgroup),"")</f>
        <v/>
      </c>
      <c r="AP117" s="16" t="str">
        <f t="shared" si="248"/>
        <v/>
      </c>
      <c r="AQ117" s="10" t="str">
        <f t="shared" si="249"/>
        <v/>
      </c>
      <c r="AR117" s="6" t="str">
        <f t="shared" si="250"/>
        <v/>
      </c>
      <c r="AS117" s="24" t="str">
        <f t="shared" si="251"/>
        <v/>
      </c>
      <c r="AT117" s="12" t="str">
        <f t="shared" si="252"/>
        <v/>
      </c>
      <c r="AU117" s="6" t="str">
        <f t="shared" si="253"/>
        <v/>
      </c>
      <c r="AV117" s="43" t="str">
        <f t="shared" si="224"/>
        <v/>
      </c>
      <c r="AW117" s="6" t="str">
        <f t="shared" si="254"/>
        <v/>
      </c>
      <c r="AX117" s="6" t="str">
        <f t="shared" si="255"/>
        <v/>
      </c>
      <c r="AY117" s="43" t="str">
        <f t="shared" si="225"/>
        <v/>
      </c>
      <c r="AZ117" s="16" t="str">
        <f t="shared" si="256"/>
        <v/>
      </c>
      <c r="BA117" s="131" t="str">
        <f t="shared" si="226"/>
        <v/>
      </c>
      <c r="BB117" s="131" t="str">
        <f t="shared" si="227"/>
        <v/>
      </c>
      <c r="BC117" s="6" t="str">
        <f t="shared" si="257"/>
        <v/>
      </c>
      <c r="BD117" s="6" t="str">
        <f t="shared" si="258"/>
        <v/>
      </c>
      <c r="BE117" s="131" t="str">
        <f t="shared" si="228"/>
        <v/>
      </c>
      <c r="BF117" s="131" t="str">
        <f t="shared" si="229"/>
        <v/>
      </c>
      <c r="BG117" s="6" t="str">
        <f t="shared" si="259"/>
        <v/>
      </c>
      <c r="BH117" s="6" t="str">
        <f t="shared" si="260"/>
        <v/>
      </c>
      <c r="BI117" s="6" t="str">
        <f t="shared" si="261"/>
        <v/>
      </c>
      <c r="BJ117" s="6" t="e">
        <f t="shared" si="262"/>
        <v>#N/A</v>
      </c>
      <c r="BK117" s="12" t="str">
        <f t="shared" si="203"/>
        <v/>
      </c>
      <c r="BL117" s="6" t="str">
        <f t="shared" si="263"/>
        <v/>
      </c>
      <c r="BM117" s="6" t="str">
        <f t="shared" si="230"/>
        <v/>
      </c>
      <c r="BN117" s="37" t="str">
        <f t="shared" si="264"/>
        <v/>
      </c>
      <c r="BO117" s="54" t="str">
        <f t="shared" si="204"/>
        <v/>
      </c>
      <c r="BP117" s="33"/>
      <c r="BQ117" s="33"/>
      <c r="BR117" s="33"/>
      <c r="BS117" s="33"/>
      <c r="BT117" s="164"/>
      <c r="BU117" s="6" t="e">
        <f t="shared" si="190"/>
        <v>#N/A</v>
      </c>
      <c r="BV117" s="6" t="e">
        <f t="shared" si="191"/>
        <v>#N/A</v>
      </c>
      <c r="BW117" s="6" t="str">
        <f t="shared" si="231"/>
        <v/>
      </c>
      <c r="BX117" s="6" t="str">
        <f>IF(AND(Sufficient_data="Yes",Include_study?="Yes",Moderator&lt;&gt;""),'Moderator Analysis'!F:F-CG$3,"")</f>
        <v/>
      </c>
      <c r="BY117" s="54" t="str">
        <f>IF(AND(Sufficient_data="Yes",Include_study?="Yes",Moderator&lt;&gt;""),Weightf*(Effect_size-CG$5-CG$4*'Moderator Analysis'!F:F)^2,"")</f>
        <v/>
      </c>
      <c r="BZ117" s="33"/>
      <c r="CA117" s="75" t="str">
        <f>IF(AND(Sufficient_data="Yes",Include_study?="Yes",Moderator&lt;&gt;""),1/('Publication Bias Analysis'!F117^2+CG$7),"")</f>
        <v/>
      </c>
      <c r="CB117" s="6" t="str">
        <f>IF(AND(Sufficient_data="Yes",Include_study?="Yes",CA117&lt;&gt;""),Effect_size-'Moderator Analysis'!J$37,"")</f>
        <v/>
      </c>
      <c r="CC117" s="6" t="str">
        <f t="shared" si="232"/>
        <v/>
      </c>
      <c r="CD117" s="54" t="str">
        <f>IF(AND(Sufficient_data="Yes",Include_study?="Yes",CA117&lt;&gt;""),CA:CA*(Effect_size-'Moderator Analysis'!J$29-'Moderator Analysis'!J$30*Moderator)^2,"")</f>
        <v/>
      </c>
      <c r="CI117" s="164"/>
      <c r="CJ117" s="166"/>
      <c r="CK117" s="6" t="str">
        <f t="shared" si="233"/>
        <v/>
      </c>
      <c r="CL117" s="37" t="str">
        <f t="shared" si="234"/>
        <v/>
      </c>
      <c r="CM117" s="37" t="str">
        <f>IF(AND(Include_study?="Yes",Sufficient_data="Yes"),1/(Standard_error^2+IF(Additional_model="Fixed effect",0,'Publication Bias Analysis'!L$32)),"")</f>
        <v/>
      </c>
      <c r="CN117" s="37" t="str">
        <f>IF(AND(Include_study?="Yes",Sufficient_data="Yes"),'Publication Bias Analysis'!E:E-'Publication Bias Analysis'!I$29,"")</f>
        <v/>
      </c>
      <c r="CO117" s="37" t="str">
        <f t="shared" si="235"/>
        <v/>
      </c>
      <c r="CP117" s="37" t="str">
        <f t="shared" si="236"/>
        <v/>
      </c>
      <c r="CQ117" s="104" t="str">
        <f t="shared" si="237"/>
        <v/>
      </c>
      <c r="CR117" s="104" t="str">
        <f>IF(AND(Include_study?="Yes",Sufficient_data="Yes"),CQ:CQ+IF(DC:DC&lt;0,-1,1)*COUNTIF(CQ$2:CQ116,CQ:CQ),"")</f>
        <v/>
      </c>
      <c r="CS117" s="104" t="str">
        <f>IF(AND(Include_study?="Yes",Sufficient_data="Yes"),RANK(DG:DG,DG:DG,1)*IF(DF:DF&lt;0,-1,1)+IF(DF:DF&lt;0,-1,1)*COUNTIF(CQ$2:CQ116,CQ:CQ),"")</f>
        <v/>
      </c>
      <c r="CT117" s="104" t="str">
        <f>IF(AND(Include_study?="Yes",Sufficient_data="Yes"),RANK(DJ:DJ,DJ:DJ,1)*IF(DI:DI&lt;0,-1,1)+IF(DI:DI&lt;0,-1,1)*COUNTIF(CQ$2:CQ116,CQ:CQ),"")</f>
        <v/>
      </c>
      <c r="CU117" s="6" t="e">
        <f>IF(AND(Include_study?="Yes",Sufficient_data="Yes"),'Publication Bias Analysis'!E:E,NA())</f>
        <v>#N/A</v>
      </c>
      <c r="CV117" s="54" t="e">
        <f>IF(AND(Include_study?="Yes",Sufficient_data="Yes"),'Publication Bias Analysis'!F:F,NA())</f>
        <v>#N/A</v>
      </c>
      <c r="CW117" s="33"/>
      <c r="CX117" s="33"/>
      <c r="CY117" s="33"/>
      <c r="CZ117" s="33"/>
      <c r="DA117" s="33"/>
      <c r="DB117" s="157"/>
      <c r="DC11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7" s="6" t="str">
        <f t="shared" si="265"/>
        <v/>
      </c>
      <c r="DE117" s="54" t="str">
        <f>IF(AND(Include_study?="Yes",Sufficient_data="Yes"),1/('Publication Bias Analysis'!F:F^2+IF(Additional_model="Fixed effect",0,$DN$6)),"")</f>
        <v/>
      </c>
      <c r="DF117" s="6" t="str">
        <f>IF(AND(Include_study?="Yes",Sufficient_data="Yes"),IF('Publication Bias Analysis'!L$38="Left",'Publication Bias Analysis'!E:E-DN$3,DN$3-'Publication Bias Analysis'!E:E),"")</f>
        <v/>
      </c>
      <c r="DG117" s="6" t="str">
        <f t="shared" si="266"/>
        <v/>
      </c>
      <c r="DH117" s="54" t="str">
        <f>IF(AND(DF117&lt;&gt;"",CR117&lt;=MAX(CR:CR)-DN$7),1/('Publication Bias Analysis'!F:F^2+IF(Additional_model="Fixed effect",0,$DN$13)),"")</f>
        <v/>
      </c>
      <c r="DI117" s="6" t="str">
        <f>IF(AND(Include_study?="Yes",Sufficient_data="Yes"),IF('Publication Bias Analysis'!L$38="Left",'Publication Bias Analysis'!E:E-DN$10,DN$10-'Publication Bias Analysis'!E:E),"")</f>
        <v/>
      </c>
      <c r="DJ117" s="6" t="str">
        <f t="shared" si="267"/>
        <v/>
      </c>
      <c r="DK117" s="54" t="str">
        <f t="shared" si="238"/>
        <v/>
      </c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W117" s="33"/>
      <c r="DX117" s="33"/>
      <c r="DY117" s="33"/>
      <c r="DZ117" s="33"/>
      <c r="EA117" s="33"/>
      <c r="EB117" s="157"/>
      <c r="EC117" s="6" t="str">
        <f>IF(AND(Include_study?="Yes",Sufficient_data="Yes"),Calculations!CO:CO-AVERAGE(Calculations!CO:CO),"")</f>
        <v/>
      </c>
      <c r="ED117" s="54" t="str">
        <f>IF(AND(Include_study?="Yes",Sufficient_data="Yes"),Calculations!CP117-('Publication Bias Analysis'!P$3+Calculations!CO117*'Publication Bias Analysis'!P$4),"")</f>
        <v/>
      </c>
      <c r="EE117" s="33"/>
      <c r="EF117" s="157"/>
      <c r="EG117" s="6" t="str">
        <f t="shared" si="239"/>
        <v/>
      </c>
      <c r="EH117" s="6" t="str">
        <f t="shared" si="240"/>
        <v/>
      </c>
      <c r="EI117" s="10" t="str">
        <f t="shared" si="241"/>
        <v/>
      </c>
      <c r="EJ117" s="10" t="str">
        <f t="shared" si="242"/>
        <v/>
      </c>
      <c r="EK117" s="10" t="str">
        <f>IF(AND(Include_study?="Yes",Sufficient_data="Yes"),COUNTIFS(EI$2:EI116,"&lt;"&amp;EI117,EJ$2:EJ116,"&lt;"&amp;EJ117)+COUNTIFS(EI$2:EI116,"&gt;"&amp;EI117,EJ$2:EJ116,"&gt;"&amp;EJ117)+COUNTIFS(EI118:EI$201,"&lt;"&amp;EI117,EJ118:EJ$201,"&lt;"&amp;EJ117)+COUNTIFS(EI118:EI$201,"&gt;"&amp;EI117,EJ118:EJ$201,"&gt;"&amp;EJ117),"")</f>
        <v/>
      </c>
      <c r="EL117" s="70" t="str">
        <f>IF(AND(Include_study?="Yes",Sufficient_data="Yes"),COUNTIFS(EI$2:EI116,"&lt;"&amp;EI117,EJ$2:EJ116,"&gt;"&amp;EJ117)+COUNTIFS(EI$2:EI116,"&gt;"&amp;EI117,EJ$2:EJ116,"&lt;"&amp;EJ117)+COUNTIFS(EI118:EI$201,"&lt;"&amp;EI117,EJ118:EJ$201,"&gt;"&amp;EJ117)+COUNTIFS(EI118:EI$201,"&gt;"&amp;EI117,EJ118:EJ$201,"&lt;"&amp;EJ117),"")</f>
        <v/>
      </c>
      <c r="EN117" s="157"/>
      <c r="EO117" s="33"/>
      <c r="EP117" s="33"/>
      <c r="EQ117" s="33"/>
      <c r="ER117" s="33"/>
      <c r="ES117" s="157"/>
      <c r="ET117" s="6" t="e">
        <f t="shared" si="243"/>
        <v>#N/A</v>
      </c>
      <c r="EU117" s="54" t="e">
        <f t="shared" si="244"/>
        <v>#N/A</v>
      </c>
      <c r="EV117" s="33"/>
      <c r="EW117" s="33"/>
      <c r="EX117" s="33"/>
      <c r="EY117" s="33"/>
      <c r="EZ117" s="33"/>
      <c r="FA117" s="157"/>
      <c r="FB117" s="10" t="str">
        <f>IF('Publication Bias Analysis'!AS:AS&lt;&gt;"",RANK('Publication Bias Analysis'!AS:AS,'Publication Bias Analysis'!AS:AS,1)+COUNTIF('Publication Bias Analysis'!AS$2:AS116,'Publication Bias Analysis'!AS117),"")</f>
        <v/>
      </c>
      <c r="FC117" s="6" t="str">
        <f t="shared" si="268"/>
        <v/>
      </c>
      <c r="FD117" s="43" t="e">
        <f>IF(AND(Include_study?="Yes",Sufficient_data="Yes"),'Publication Bias Analysis'!AR117,NA())</f>
        <v>#N/A</v>
      </c>
      <c r="FE117" s="43" t="e">
        <f>IF(AND(Include_study?="Yes",Sufficient_data="Yes"),'Publication Bias Analysis'!AS117,NA())</f>
        <v>#N/A</v>
      </c>
      <c r="FF117" s="6" t="str">
        <f>IF(AND(Include_study?="Yes",Sufficient_data="Yes"),Calculations!FD117-AVERAGE('Publication Bias Analysis'!AR:AR),"")</f>
        <v/>
      </c>
      <c r="FG117" s="54" t="str">
        <f>IF(AND(Include_study?="Yes",Sufficient_data="Yes"),FE:FE-('Publication Bias Analysis'!AV$30+'Publication Bias Analysis'!AV$31*FD:FD),"")</f>
        <v/>
      </c>
      <c r="FM117" s="157"/>
      <c r="FN117" s="6" t="str">
        <f t="shared" si="202"/>
        <v/>
      </c>
      <c r="FO117" s="6" t="str">
        <f t="shared" si="269"/>
        <v/>
      </c>
      <c r="FP117" s="54" t="str">
        <f t="shared" si="205"/>
        <v/>
      </c>
      <c r="FQ117" s="33"/>
    </row>
    <row r="118" spans="1:173" x14ac:dyDescent="0.2">
      <c r="A118" s="163"/>
      <c r="B118" s="10" t="str">
        <f>IF(AND(Sufficient_data="Yes",Include_study?="Yes"),IF(AND(Sort_By=$E$1,Order="Ascending"),IF(Input!Study_name="",COUNTIFS(Input!Study_name,"&lt;&gt;"&amp;"",Include_study?,"Yes",Sufficient_data,"Yes")+1,IF(COUNT(E118)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8" s="10" t="str">
        <f>IF(B118&lt;&gt;"",IF(B118=0,COUNTIF(B$2:B117,0)+1,COUNTIF(B$2:B117,B118)+COUNTIF(B:B,"&lt;"&amp;B118)+1),"")</f>
        <v/>
      </c>
      <c r="D118" s="10" t="str">
        <f t="shared" si="206"/>
        <v/>
      </c>
      <c r="E118" s="6" t="str">
        <f>IF(AND(Sufficient_data="Yes",Include_study?="Yes",Input!Study_name&lt;&gt;""),Input!Study_name,"")</f>
        <v/>
      </c>
      <c r="F118" s="6" t="str">
        <f>IF(AND(Sufficient_data="Yes",Include_study?="Yes"),Input!Effect_size,"")</f>
        <v/>
      </c>
      <c r="G118" s="10" t="str">
        <f>IF(AND(Sufficient_data="Yes",Include_study?="Yes",Input!Number_of_observations&lt;&gt;""),Input!Number_of_observations,"")</f>
        <v/>
      </c>
      <c r="H118" s="6" t="str">
        <f>IF(AND(Sufficient_data="Yes",Include_study?="Yes"),Input!Standard_error,"")</f>
        <v/>
      </c>
      <c r="I118" s="6" t="str">
        <f t="shared" si="207"/>
        <v/>
      </c>
      <c r="J118" s="6" t="str">
        <f t="shared" si="208"/>
        <v/>
      </c>
      <c r="K118" s="6" t="str">
        <f t="shared" si="209"/>
        <v/>
      </c>
      <c r="L118" s="6" t="str">
        <f t="shared" si="210"/>
        <v/>
      </c>
      <c r="M118" s="120" t="str">
        <f t="shared" si="211"/>
        <v/>
      </c>
      <c r="N118" s="54" t="str">
        <f t="shared" si="212"/>
        <v/>
      </c>
      <c r="O118" s="33"/>
      <c r="P118" s="75" t="e">
        <f t="shared" si="213"/>
        <v>#N/A</v>
      </c>
      <c r="Q118" s="6" t="e">
        <f>IF(AND(Sufficient_data="Yes",Include_study?="Yes",Input!Number_of_observations&lt;&gt;""),Effect_size-CI_Lower_limit,NA())</f>
        <v>#N/A</v>
      </c>
      <c r="R118" s="54" t="e">
        <f>IF(AND(Sufficient_data="Yes",Include_study?="Yes",Input!Number_of_observations&lt;&gt;""),CI_Upper_limit-Effect_size,NA())</f>
        <v>#N/A</v>
      </c>
      <c r="S118" s="33"/>
      <c r="T118" s="33"/>
      <c r="U118" s="33"/>
      <c r="V118" s="33"/>
      <c r="W118" s="163"/>
      <c r="X118" s="16" t="str">
        <f t="shared" si="245"/>
        <v/>
      </c>
      <c r="Y118" s="6" t="str">
        <f t="shared" si="214"/>
        <v/>
      </c>
      <c r="Z118" s="6" t="str">
        <f t="shared" si="215"/>
        <v/>
      </c>
      <c r="AA118" s="6" t="str">
        <f>IF(AND(Sufficient_data="Yes",Include_study?="Yes",Subgroup&lt;&gt;""),Input!Effect_size,"")</f>
        <v/>
      </c>
      <c r="AB118" s="6" t="str">
        <f t="shared" si="216"/>
        <v/>
      </c>
      <c r="AC118" s="6" t="str">
        <f t="shared" si="217"/>
        <v/>
      </c>
      <c r="AD118" s="6" t="str">
        <f t="shared" si="218"/>
        <v/>
      </c>
      <c r="AE118" s="6" t="str">
        <f t="shared" si="219"/>
        <v/>
      </c>
      <c r="AF118" s="6" t="str">
        <f t="shared" si="220"/>
        <v/>
      </c>
      <c r="AG118" s="125" t="str">
        <f t="shared" si="179"/>
        <v/>
      </c>
      <c r="AH118" s="128" t="str">
        <f t="shared" si="221"/>
        <v/>
      </c>
      <c r="AI118" s="33"/>
      <c r="AJ118" s="75" t="e">
        <f t="shared" si="246"/>
        <v>#N/A</v>
      </c>
      <c r="AK118" s="37" t="e">
        <f t="shared" si="222"/>
        <v>#N/A</v>
      </c>
      <c r="AL118" s="54" t="e">
        <f t="shared" si="223"/>
        <v>#N/A</v>
      </c>
      <c r="AM118" s="33"/>
      <c r="AN118" s="77" t="str">
        <f t="shared" si="247"/>
        <v/>
      </c>
      <c r="AO118" s="6" t="str">
        <f>IF(AND(Sufficient_data="Yes",Include_study?="Yes",Subgroup&lt;&gt;""),IF(COUNTIFS(Input!G$2:G117,"="&amp;"Yes",Input!C$2:C117,"="&amp;"Yes",Input!H$2:H117,"="&amp;Subgroup)&gt;0,"",Subgroup),"")</f>
        <v/>
      </c>
      <c r="AP118" s="16" t="str">
        <f t="shared" si="248"/>
        <v/>
      </c>
      <c r="AQ118" s="10" t="str">
        <f t="shared" si="249"/>
        <v/>
      </c>
      <c r="AR118" s="6" t="str">
        <f t="shared" si="250"/>
        <v/>
      </c>
      <c r="AS118" s="24" t="str">
        <f t="shared" si="251"/>
        <v/>
      </c>
      <c r="AT118" s="12" t="str">
        <f t="shared" si="252"/>
        <v/>
      </c>
      <c r="AU118" s="6" t="str">
        <f t="shared" si="253"/>
        <v/>
      </c>
      <c r="AV118" s="43" t="str">
        <f t="shared" si="224"/>
        <v/>
      </c>
      <c r="AW118" s="6" t="str">
        <f t="shared" si="254"/>
        <v/>
      </c>
      <c r="AX118" s="6" t="str">
        <f t="shared" si="255"/>
        <v/>
      </c>
      <c r="AY118" s="43" t="str">
        <f t="shared" si="225"/>
        <v/>
      </c>
      <c r="AZ118" s="16" t="str">
        <f t="shared" si="256"/>
        <v/>
      </c>
      <c r="BA118" s="131" t="str">
        <f t="shared" si="226"/>
        <v/>
      </c>
      <c r="BB118" s="131" t="str">
        <f t="shared" si="227"/>
        <v/>
      </c>
      <c r="BC118" s="6" t="str">
        <f t="shared" si="257"/>
        <v/>
      </c>
      <c r="BD118" s="6" t="str">
        <f t="shared" si="258"/>
        <v/>
      </c>
      <c r="BE118" s="131" t="str">
        <f t="shared" si="228"/>
        <v/>
      </c>
      <c r="BF118" s="131" t="str">
        <f t="shared" si="229"/>
        <v/>
      </c>
      <c r="BG118" s="6" t="str">
        <f t="shared" si="259"/>
        <v/>
      </c>
      <c r="BH118" s="6" t="str">
        <f t="shared" si="260"/>
        <v/>
      </c>
      <c r="BI118" s="6" t="str">
        <f t="shared" si="261"/>
        <v/>
      </c>
      <c r="BJ118" s="6" t="e">
        <f t="shared" si="262"/>
        <v>#N/A</v>
      </c>
      <c r="BK118" s="12" t="str">
        <f t="shared" si="203"/>
        <v/>
      </c>
      <c r="BL118" s="6" t="str">
        <f t="shared" si="263"/>
        <v/>
      </c>
      <c r="BM118" s="6" t="str">
        <f t="shared" si="230"/>
        <v/>
      </c>
      <c r="BN118" s="37" t="str">
        <f t="shared" si="264"/>
        <v/>
      </c>
      <c r="BO118" s="54" t="str">
        <f t="shared" si="204"/>
        <v/>
      </c>
      <c r="BP118" s="33"/>
      <c r="BQ118" s="33"/>
      <c r="BR118" s="33"/>
      <c r="BS118" s="33"/>
      <c r="BT118" s="164"/>
      <c r="BU118" s="6" t="e">
        <f t="shared" si="190"/>
        <v>#N/A</v>
      </c>
      <c r="BV118" s="6" t="e">
        <f t="shared" si="191"/>
        <v>#N/A</v>
      </c>
      <c r="BW118" s="6" t="str">
        <f t="shared" si="231"/>
        <v/>
      </c>
      <c r="BX118" s="6" t="str">
        <f>IF(AND(Sufficient_data="Yes",Include_study?="Yes",Moderator&lt;&gt;""),'Moderator Analysis'!F:F-CG$3,"")</f>
        <v/>
      </c>
      <c r="BY118" s="54" t="str">
        <f>IF(AND(Sufficient_data="Yes",Include_study?="Yes",Moderator&lt;&gt;""),Weightf*(Effect_size-CG$5-CG$4*'Moderator Analysis'!F:F)^2,"")</f>
        <v/>
      </c>
      <c r="BZ118" s="33"/>
      <c r="CA118" s="75" t="str">
        <f>IF(AND(Sufficient_data="Yes",Include_study?="Yes",Moderator&lt;&gt;""),1/('Publication Bias Analysis'!F118^2+CG$7),"")</f>
        <v/>
      </c>
      <c r="CB118" s="6" t="str">
        <f>IF(AND(Sufficient_data="Yes",Include_study?="Yes",CA118&lt;&gt;""),Effect_size-'Moderator Analysis'!J$37,"")</f>
        <v/>
      </c>
      <c r="CC118" s="6" t="str">
        <f t="shared" si="232"/>
        <v/>
      </c>
      <c r="CD118" s="54" t="str">
        <f>IF(AND(Sufficient_data="Yes",Include_study?="Yes",CA118&lt;&gt;""),CA:CA*(Effect_size-'Moderator Analysis'!J$29-'Moderator Analysis'!J$30*Moderator)^2,"")</f>
        <v/>
      </c>
      <c r="CI118" s="164"/>
      <c r="CJ118" s="166"/>
      <c r="CK118" s="6" t="str">
        <f t="shared" si="233"/>
        <v/>
      </c>
      <c r="CL118" s="37" t="str">
        <f t="shared" si="234"/>
        <v/>
      </c>
      <c r="CM118" s="37" t="str">
        <f>IF(AND(Include_study?="Yes",Sufficient_data="Yes"),1/(Standard_error^2+IF(Additional_model="Fixed effect",0,'Publication Bias Analysis'!L$32)),"")</f>
        <v/>
      </c>
      <c r="CN118" s="37" t="str">
        <f>IF(AND(Include_study?="Yes",Sufficient_data="Yes"),'Publication Bias Analysis'!E:E-'Publication Bias Analysis'!I$29,"")</f>
        <v/>
      </c>
      <c r="CO118" s="37" t="str">
        <f t="shared" si="235"/>
        <v/>
      </c>
      <c r="CP118" s="37" t="str">
        <f t="shared" si="236"/>
        <v/>
      </c>
      <c r="CQ118" s="104" t="str">
        <f t="shared" si="237"/>
        <v/>
      </c>
      <c r="CR118" s="104" t="str">
        <f>IF(AND(Include_study?="Yes",Sufficient_data="Yes"),CQ:CQ+IF(DC:DC&lt;0,-1,1)*COUNTIF(CQ$2:CQ117,CQ:CQ),"")</f>
        <v/>
      </c>
      <c r="CS118" s="104" t="str">
        <f>IF(AND(Include_study?="Yes",Sufficient_data="Yes"),RANK(DG:DG,DG:DG,1)*IF(DF:DF&lt;0,-1,1)+IF(DF:DF&lt;0,-1,1)*COUNTIF(CQ$2:CQ117,CQ:CQ),"")</f>
        <v/>
      </c>
      <c r="CT118" s="104" t="str">
        <f>IF(AND(Include_study?="Yes",Sufficient_data="Yes"),RANK(DJ:DJ,DJ:DJ,1)*IF(DI:DI&lt;0,-1,1)+IF(DI:DI&lt;0,-1,1)*COUNTIF(CQ$2:CQ117,CQ:CQ),"")</f>
        <v/>
      </c>
      <c r="CU118" s="6" t="e">
        <f>IF(AND(Include_study?="Yes",Sufficient_data="Yes"),'Publication Bias Analysis'!E:E,NA())</f>
        <v>#N/A</v>
      </c>
      <c r="CV118" s="54" t="e">
        <f>IF(AND(Include_study?="Yes",Sufficient_data="Yes"),'Publication Bias Analysis'!F:F,NA())</f>
        <v>#N/A</v>
      </c>
      <c r="CW118" s="33"/>
      <c r="CX118" s="33"/>
      <c r="CY118" s="33"/>
      <c r="CZ118" s="33"/>
      <c r="DA118" s="33"/>
      <c r="DB118" s="157"/>
      <c r="DC11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8" s="6" t="str">
        <f t="shared" si="265"/>
        <v/>
      </c>
      <c r="DE118" s="54" t="str">
        <f>IF(AND(Include_study?="Yes",Sufficient_data="Yes"),1/('Publication Bias Analysis'!F:F^2+IF(Additional_model="Fixed effect",0,$DN$6)),"")</f>
        <v/>
      </c>
      <c r="DF118" s="6" t="str">
        <f>IF(AND(Include_study?="Yes",Sufficient_data="Yes"),IF('Publication Bias Analysis'!L$38="Left",'Publication Bias Analysis'!E:E-DN$3,DN$3-'Publication Bias Analysis'!E:E),"")</f>
        <v/>
      </c>
      <c r="DG118" s="6" t="str">
        <f t="shared" si="266"/>
        <v/>
      </c>
      <c r="DH118" s="54" t="str">
        <f>IF(AND(DF118&lt;&gt;"",CR118&lt;=MAX(CR:CR)-DN$7),1/('Publication Bias Analysis'!F:F^2+IF(Additional_model="Fixed effect",0,$DN$13)),"")</f>
        <v/>
      </c>
      <c r="DI118" s="6" t="str">
        <f>IF(AND(Include_study?="Yes",Sufficient_data="Yes"),IF('Publication Bias Analysis'!L$38="Left",'Publication Bias Analysis'!E:E-DN$10,DN$10-'Publication Bias Analysis'!E:E),"")</f>
        <v/>
      </c>
      <c r="DJ118" s="6" t="str">
        <f t="shared" si="267"/>
        <v/>
      </c>
      <c r="DK118" s="54" t="str">
        <f t="shared" si="238"/>
        <v/>
      </c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W118" s="33"/>
      <c r="DX118" s="33"/>
      <c r="DY118" s="33"/>
      <c r="DZ118" s="33"/>
      <c r="EA118" s="33"/>
      <c r="EB118" s="157"/>
      <c r="EC118" s="6" t="str">
        <f>IF(AND(Include_study?="Yes",Sufficient_data="Yes"),Calculations!CO:CO-AVERAGE(Calculations!CO:CO),"")</f>
        <v/>
      </c>
      <c r="ED118" s="54" t="str">
        <f>IF(AND(Include_study?="Yes",Sufficient_data="Yes"),Calculations!CP118-('Publication Bias Analysis'!P$3+Calculations!CO118*'Publication Bias Analysis'!P$4),"")</f>
        <v/>
      </c>
      <c r="EE118" s="33"/>
      <c r="EF118" s="157"/>
      <c r="EG118" s="6" t="str">
        <f t="shared" si="239"/>
        <v/>
      </c>
      <c r="EH118" s="6" t="str">
        <f t="shared" si="240"/>
        <v/>
      </c>
      <c r="EI118" s="10" t="str">
        <f t="shared" si="241"/>
        <v/>
      </c>
      <c r="EJ118" s="10" t="str">
        <f t="shared" si="242"/>
        <v/>
      </c>
      <c r="EK118" s="10" t="str">
        <f>IF(AND(Include_study?="Yes",Sufficient_data="Yes"),COUNTIFS(EI$2:EI117,"&lt;"&amp;EI118,EJ$2:EJ117,"&lt;"&amp;EJ118)+COUNTIFS(EI$2:EI117,"&gt;"&amp;EI118,EJ$2:EJ117,"&gt;"&amp;EJ118)+COUNTIFS(EI119:EI$201,"&lt;"&amp;EI118,EJ119:EJ$201,"&lt;"&amp;EJ118)+COUNTIFS(EI119:EI$201,"&gt;"&amp;EI118,EJ119:EJ$201,"&gt;"&amp;EJ118),"")</f>
        <v/>
      </c>
      <c r="EL118" s="70" t="str">
        <f>IF(AND(Include_study?="Yes",Sufficient_data="Yes"),COUNTIFS(EI$2:EI117,"&lt;"&amp;EI118,EJ$2:EJ117,"&gt;"&amp;EJ118)+COUNTIFS(EI$2:EI117,"&gt;"&amp;EI118,EJ$2:EJ117,"&lt;"&amp;EJ118)+COUNTIFS(EI119:EI$201,"&lt;"&amp;EI118,EJ119:EJ$201,"&gt;"&amp;EJ118)+COUNTIFS(EI119:EI$201,"&gt;"&amp;EI118,EJ119:EJ$201,"&lt;"&amp;EJ118),"")</f>
        <v/>
      </c>
      <c r="EN118" s="157"/>
      <c r="EO118" s="33"/>
      <c r="EP118" s="33"/>
      <c r="EQ118" s="33"/>
      <c r="ER118" s="33"/>
      <c r="ES118" s="157"/>
      <c r="ET118" s="6" t="e">
        <f t="shared" si="243"/>
        <v>#N/A</v>
      </c>
      <c r="EU118" s="54" t="e">
        <f t="shared" si="244"/>
        <v>#N/A</v>
      </c>
      <c r="EV118" s="33"/>
      <c r="EW118" s="33"/>
      <c r="EX118" s="33"/>
      <c r="EY118" s="33"/>
      <c r="EZ118" s="33"/>
      <c r="FA118" s="157"/>
      <c r="FB118" s="10" t="str">
        <f>IF('Publication Bias Analysis'!AS:AS&lt;&gt;"",RANK('Publication Bias Analysis'!AS:AS,'Publication Bias Analysis'!AS:AS,1)+COUNTIF('Publication Bias Analysis'!AS$2:AS117,'Publication Bias Analysis'!AS118),"")</f>
        <v/>
      </c>
      <c r="FC118" s="6" t="str">
        <f t="shared" si="268"/>
        <v/>
      </c>
      <c r="FD118" s="43" t="e">
        <f>IF(AND(Include_study?="Yes",Sufficient_data="Yes"),'Publication Bias Analysis'!AR118,NA())</f>
        <v>#N/A</v>
      </c>
      <c r="FE118" s="43" t="e">
        <f>IF(AND(Include_study?="Yes",Sufficient_data="Yes"),'Publication Bias Analysis'!AS118,NA())</f>
        <v>#N/A</v>
      </c>
      <c r="FF118" s="6" t="str">
        <f>IF(AND(Include_study?="Yes",Sufficient_data="Yes"),Calculations!FD118-AVERAGE('Publication Bias Analysis'!AR:AR),"")</f>
        <v/>
      </c>
      <c r="FG118" s="54" t="str">
        <f>IF(AND(Include_study?="Yes",Sufficient_data="Yes"),FE:FE-('Publication Bias Analysis'!AV$30+'Publication Bias Analysis'!AV$31*FD:FD),"")</f>
        <v/>
      </c>
      <c r="FM118" s="157"/>
      <c r="FN118" s="6" t="str">
        <f t="shared" si="202"/>
        <v/>
      </c>
      <c r="FO118" s="6" t="str">
        <f t="shared" si="269"/>
        <v/>
      </c>
      <c r="FP118" s="54" t="str">
        <f t="shared" si="205"/>
        <v/>
      </c>
      <c r="FQ118" s="33"/>
    </row>
    <row r="119" spans="1:173" x14ac:dyDescent="0.2">
      <c r="A119" s="163"/>
      <c r="B119" s="10" t="str">
        <f>IF(AND(Sufficient_data="Yes",Include_study?="Yes"),IF(AND(Sort_By=$E$1,Order="Ascending"),IF(Input!Study_name="",COUNTIFS(Input!Study_name,"&lt;&gt;"&amp;"",Include_study?,"Yes",Sufficient_data,"Yes")+1,IF(COUNT(E119)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19" s="10" t="str">
        <f>IF(B119&lt;&gt;"",IF(B119=0,COUNTIF(B$2:B118,0)+1,COUNTIF(B$2:B118,B119)+COUNTIF(B:B,"&lt;"&amp;B119)+1),"")</f>
        <v/>
      </c>
      <c r="D119" s="10" t="str">
        <f t="shared" si="206"/>
        <v/>
      </c>
      <c r="E119" s="6" t="str">
        <f>IF(AND(Sufficient_data="Yes",Include_study?="Yes",Input!Study_name&lt;&gt;""),Input!Study_name,"")</f>
        <v/>
      </c>
      <c r="F119" s="6" t="str">
        <f>IF(AND(Sufficient_data="Yes",Include_study?="Yes"),Input!Effect_size,"")</f>
        <v/>
      </c>
      <c r="G119" s="10" t="str">
        <f>IF(AND(Sufficient_data="Yes",Include_study?="Yes",Input!Number_of_observations&lt;&gt;""),Input!Number_of_observations,"")</f>
        <v/>
      </c>
      <c r="H119" s="6" t="str">
        <f>IF(AND(Sufficient_data="Yes",Include_study?="Yes"),Input!Standard_error,"")</f>
        <v/>
      </c>
      <c r="I119" s="6" t="str">
        <f t="shared" si="207"/>
        <v/>
      </c>
      <c r="J119" s="6" t="str">
        <f t="shared" si="208"/>
        <v/>
      </c>
      <c r="K119" s="6" t="str">
        <f t="shared" si="209"/>
        <v/>
      </c>
      <c r="L119" s="6" t="str">
        <f t="shared" si="210"/>
        <v/>
      </c>
      <c r="M119" s="120" t="str">
        <f t="shared" si="211"/>
        <v/>
      </c>
      <c r="N119" s="54" t="str">
        <f t="shared" si="212"/>
        <v/>
      </c>
      <c r="O119" s="33"/>
      <c r="P119" s="75" t="e">
        <f t="shared" si="213"/>
        <v>#N/A</v>
      </c>
      <c r="Q119" s="6" t="e">
        <f>IF(AND(Sufficient_data="Yes",Include_study?="Yes",Input!Number_of_observations&lt;&gt;""),Effect_size-CI_Lower_limit,NA())</f>
        <v>#N/A</v>
      </c>
      <c r="R119" s="54" t="e">
        <f>IF(AND(Sufficient_data="Yes",Include_study?="Yes",Input!Number_of_observations&lt;&gt;""),CI_Upper_limit-Effect_size,NA())</f>
        <v>#N/A</v>
      </c>
      <c r="S119" s="33"/>
      <c r="T119" s="33"/>
      <c r="U119" s="33"/>
      <c r="V119" s="33"/>
      <c r="W119" s="163"/>
      <c r="X119" s="16" t="str">
        <f t="shared" si="245"/>
        <v/>
      </c>
      <c r="Y119" s="6" t="str">
        <f t="shared" si="214"/>
        <v/>
      </c>
      <c r="Z119" s="6" t="str">
        <f t="shared" si="215"/>
        <v/>
      </c>
      <c r="AA119" s="6" t="str">
        <f>IF(AND(Sufficient_data="Yes",Include_study?="Yes",Subgroup&lt;&gt;""),Input!Effect_size,"")</f>
        <v/>
      </c>
      <c r="AB119" s="6" t="str">
        <f t="shared" si="216"/>
        <v/>
      </c>
      <c r="AC119" s="6" t="str">
        <f t="shared" si="217"/>
        <v/>
      </c>
      <c r="AD119" s="6" t="str">
        <f t="shared" si="218"/>
        <v/>
      </c>
      <c r="AE119" s="6" t="str">
        <f t="shared" si="219"/>
        <v/>
      </c>
      <c r="AF119" s="6" t="str">
        <f t="shared" si="220"/>
        <v/>
      </c>
      <c r="AG119" s="125" t="str">
        <f t="shared" si="179"/>
        <v/>
      </c>
      <c r="AH119" s="128" t="str">
        <f t="shared" si="221"/>
        <v/>
      </c>
      <c r="AI119" s="33"/>
      <c r="AJ119" s="75" t="e">
        <f t="shared" si="246"/>
        <v>#N/A</v>
      </c>
      <c r="AK119" s="37" t="e">
        <f t="shared" si="222"/>
        <v>#N/A</v>
      </c>
      <c r="AL119" s="54" t="e">
        <f t="shared" si="223"/>
        <v>#N/A</v>
      </c>
      <c r="AM119" s="33"/>
      <c r="AN119" s="77" t="str">
        <f t="shared" si="247"/>
        <v/>
      </c>
      <c r="AO119" s="6" t="str">
        <f>IF(AND(Sufficient_data="Yes",Include_study?="Yes",Subgroup&lt;&gt;""),IF(COUNTIFS(Input!G$2:G118,"="&amp;"Yes",Input!C$2:C118,"="&amp;"Yes",Input!H$2:H118,"="&amp;Subgroup)&gt;0,"",Subgroup),"")</f>
        <v/>
      </c>
      <c r="AP119" s="16" t="str">
        <f t="shared" si="248"/>
        <v/>
      </c>
      <c r="AQ119" s="10" t="str">
        <f t="shared" si="249"/>
        <v/>
      </c>
      <c r="AR119" s="6" t="str">
        <f t="shared" si="250"/>
        <v/>
      </c>
      <c r="AS119" s="24" t="str">
        <f t="shared" si="251"/>
        <v/>
      </c>
      <c r="AT119" s="12" t="str">
        <f t="shared" si="252"/>
        <v/>
      </c>
      <c r="AU119" s="6" t="str">
        <f t="shared" si="253"/>
        <v/>
      </c>
      <c r="AV119" s="43" t="str">
        <f t="shared" si="224"/>
        <v/>
      </c>
      <c r="AW119" s="6" t="str">
        <f t="shared" si="254"/>
        <v/>
      </c>
      <c r="AX119" s="6" t="str">
        <f t="shared" si="255"/>
        <v/>
      </c>
      <c r="AY119" s="43" t="str">
        <f t="shared" si="225"/>
        <v/>
      </c>
      <c r="AZ119" s="16" t="str">
        <f t="shared" si="256"/>
        <v/>
      </c>
      <c r="BA119" s="131" t="str">
        <f t="shared" si="226"/>
        <v/>
      </c>
      <c r="BB119" s="131" t="str">
        <f t="shared" si="227"/>
        <v/>
      </c>
      <c r="BC119" s="6" t="str">
        <f t="shared" si="257"/>
        <v/>
      </c>
      <c r="BD119" s="6" t="str">
        <f t="shared" si="258"/>
        <v/>
      </c>
      <c r="BE119" s="131" t="str">
        <f t="shared" si="228"/>
        <v/>
      </c>
      <c r="BF119" s="131" t="str">
        <f t="shared" si="229"/>
        <v/>
      </c>
      <c r="BG119" s="6" t="str">
        <f t="shared" si="259"/>
        <v/>
      </c>
      <c r="BH119" s="6" t="str">
        <f t="shared" si="260"/>
        <v/>
      </c>
      <c r="BI119" s="6" t="str">
        <f t="shared" si="261"/>
        <v/>
      </c>
      <c r="BJ119" s="6" t="e">
        <f t="shared" si="262"/>
        <v>#N/A</v>
      </c>
      <c r="BK119" s="12" t="str">
        <f t="shared" si="203"/>
        <v/>
      </c>
      <c r="BL119" s="6" t="str">
        <f t="shared" si="263"/>
        <v/>
      </c>
      <c r="BM119" s="6" t="str">
        <f t="shared" si="230"/>
        <v/>
      </c>
      <c r="BN119" s="37" t="str">
        <f t="shared" si="264"/>
        <v/>
      </c>
      <c r="BO119" s="54" t="str">
        <f t="shared" si="204"/>
        <v/>
      </c>
      <c r="BP119" s="33"/>
      <c r="BQ119" s="33"/>
      <c r="BR119" s="33"/>
      <c r="BS119" s="33"/>
      <c r="BT119" s="164"/>
      <c r="BU119" s="6" t="e">
        <f t="shared" si="190"/>
        <v>#N/A</v>
      </c>
      <c r="BV119" s="6" t="e">
        <f t="shared" si="191"/>
        <v>#N/A</v>
      </c>
      <c r="BW119" s="6" t="str">
        <f t="shared" si="231"/>
        <v/>
      </c>
      <c r="BX119" s="6" t="str">
        <f>IF(AND(Sufficient_data="Yes",Include_study?="Yes",Moderator&lt;&gt;""),'Moderator Analysis'!F:F-CG$3,"")</f>
        <v/>
      </c>
      <c r="BY119" s="54" t="str">
        <f>IF(AND(Sufficient_data="Yes",Include_study?="Yes",Moderator&lt;&gt;""),Weightf*(Effect_size-CG$5-CG$4*'Moderator Analysis'!F:F)^2,"")</f>
        <v/>
      </c>
      <c r="BZ119" s="33"/>
      <c r="CA119" s="75" t="str">
        <f>IF(AND(Sufficient_data="Yes",Include_study?="Yes",Moderator&lt;&gt;""),1/('Publication Bias Analysis'!F119^2+CG$7),"")</f>
        <v/>
      </c>
      <c r="CB119" s="6" t="str">
        <f>IF(AND(Sufficient_data="Yes",Include_study?="Yes",CA119&lt;&gt;""),Effect_size-'Moderator Analysis'!J$37,"")</f>
        <v/>
      </c>
      <c r="CC119" s="6" t="str">
        <f t="shared" si="232"/>
        <v/>
      </c>
      <c r="CD119" s="54" t="str">
        <f>IF(AND(Sufficient_data="Yes",Include_study?="Yes",CA119&lt;&gt;""),CA:CA*(Effect_size-'Moderator Analysis'!J$29-'Moderator Analysis'!J$30*Moderator)^2,"")</f>
        <v/>
      </c>
      <c r="CI119" s="164"/>
      <c r="CJ119" s="166"/>
      <c r="CK119" s="6" t="str">
        <f t="shared" si="233"/>
        <v/>
      </c>
      <c r="CL119" s="37" t="str">
        <f t="shared" si="234"/>
        <v/>
      </c>
      <c r="CM119" s="37" t="str">
        <f>IF(AND(Include_study?="Yes",Sufficient_data="Yes"),1/(Standard_error^2+IF(Additional_model="Fixed effect",0,'Publication Bias Analysis'!L$32)),"")</f>
        <v/>
      </c>
      <c r="CN119" s="37" t="str">
        <f>IF(AND(Include_study?="Yes",Sufficient_data="Yes"),'Publication Bias Analysis'!E:E-'Publication Bias Analysis'!I$29,"")</f>
        <v/>
      </c>
      <c r="CO119" s="37" t="str">
        <f t="shared" si="235"/>
        <v/>
      </c>
      <c r="CP119" s="37" t="str">
        <f t="shared" si="236"/>
        <v/>
      </c>
      <c r="CQ119" s="104" t="str">
        <f t="shared" si="237"/>
        <v/>
      </c>
      <c r="CR119" s="104" t="str">
        <f>IF(AND(Include_study?="Yes",Sufficient_data="Yes"),CQ:CQ+IF(DC:DC&lt;0,-1,1)*COUNTIF(CQ$2:CQ118,CQ:CQ),"")</f>
        <v/>
      </c>
      <c r="CS119" s="104" t="str">
        <f>IF(AND(Include_study?="Yes",Sufficient_data="Yes"),RANK(DG:DG,DG:DG,1)*IF(DF:DF&lt;0,-1,1)+IF(DF:DF&lt;0,-1,1)*COUNTIF(CQ$2:CQ118,CQ:CQ),"")</f>
        <v/>
      </c>
      <c r="CT119" s="104" t="str">
        <f>IF(AND(Include_study?="Yes",Sufficient_data="Yes"),RANK(DJ:DJ,DJ:DJ,1)*IF(DI:DI&lt;0,-1,1)+IF(DI:DI&lt;0,-1,1)*COUNTIF(CQ$2:CQ118,CQ:CQ),"")</f>
        <v/>
      </c>
      <c r="CU119" s="6" t="e">
        <f>IF(AND(Include_study?="Yes",Sufficient_data="Yes"),'Publication Bias Analysis'!E:E,NA())</f>
        <v>#N/A</v>
      </c>
      <c r="CV119" s="54" t="e">
        <f>IF(AND(Include_study?="Yes",Sufficient_data="Yes"),'Publication Bias Analysis'!F:F,NA())</f>
        <v>#N/A</v>
      </c>
      <c r="CW119" s="33"/>
      <c r="CX119" s="33"/>
      <c r="CY119" s="33"/>
      <c r="CZ119" s="33"/>
      <c r="DA119" s="33"/>
      <c r="DB119" s="157"/>
      <c r="DC11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19" s="6" t="str">
        <f t="shared" si="265"/>
        <v/>
      </c>
      <c r="DE119" s="54" t="str">
        <f>IF(AND(Include_study?="Yes",Sufficient_data="Yes"),1/('Publication Bias Analysis'!F:F^2+IF(Additional_model="Fixed effect",0,$DN$6)),"")</f>
        <v/>
      </c>
      <c r="DF119" s="6" t="str">
        <f>IF(AND(Include_study?="Yes",Sufficient_data="Yes"),IF('Publication Bias Analysis'!L$38="Left",'Publication Bias Analysis'!E:E-DN$3,DN$3-'Publication Bias Analysis'!E:E),"")</f>
        <v/>
      </c>
      <c r="DG119" s="6" t="str">
        <f t="shared" si="266"/>
        <v/>
      </c>
      <c r="DH119" s="54" t="str">
        <f>IF(AND(DF119&lt;&gt;"",CR119&lt;=MAX(CR:CR)-DN$7),1/('Publication Bias Analysis'!F:F^2+IF(Additional_model="Fixed effect",0,$DN$13)),"")</f>
        <v/>
      </c>
      <c r="DI119" s="6" t="str">
        <f>IF(AND(Include_study?="Yes",Sufficient_data="Yes"),IF('Publication Bias Analysis'!L$38="Left",'Publication Bias Analysis'!E:E-DN$10,DN$10-'Publication Bias Analysis'!E:E),"")</f>
        <v/>
      </c>
      <c r="DJ119" s="6" t="str">
        <f t="shared" si="267"/>
        <v/>
      </c>
      <c r="DK119" s="54" t="str">
        <f t="shared" si="238"/>
        <v/>
      </c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W119" s="33"/>
      <c r="DX119" s="33"/>
      <c r="DY119" s="33"/>
      <c r="DZ119" s="33"/>
      <c r="EA119" s="33"/>
      <c r="EB119" s="157"/>
      <c r="EC119" s="6" t="str">
        <f>IF(AND(Include_study?="Yes",Sufficient_data="Yes"),Calculations!CO:CO-AVERAGE(Calculations!CO:CO),"")</f>
        <v/>
      </c>
      <c r="ED119" s="54" t="str">
        <f>IF(AND(Include_study?="Yes",Sufficient_data="Yes"),Calculations!CP119-('Publication Bias Analysis'!P$3+Calculations!CO119*'Publication Bias Analysis'!P$4),"")</f>
        <v/>
      </c>
      <c r="EE119" s="33"/>
      <c r="EF119" s="157"/>
      <c r="EG119" s="6" t="str">
        <f t="shared" si="239"/>
        <v/>
      </c>
      <c r="EH119" s="6" t="str">
        <f t="shared" si="240"/>
        <v/>
      </c>
      <c r="EI119" s="10" t="str">
        <f t="shared" si="241"/>
        <v/>
      </c>
      <c r="EJ119" s="10" t="str">
        <f t="shared" si="242"/>
        <v/>
      </c>
      <c r="EK119" s="10" t="str">
        <f>IF(AND(Include_study?="Yes",Sufficient_data="Yes"),COUNTIFS(EI$2:EI118,"&lt;"&amp;EI119,EJ$2:EJ118,"&lt;"&amp;EJ119)+COUNTIFS(EI$2:EI118,"&gt;"&amp;EI119,EJ$2:EJ118,"&gt;"&amp;EJ119)+COUNTIFS(EI120:EI$201,"&lt;"&amp;EI119,EJ120:EJ$201,"&lt;"&amp;EJ119)+COUNTIFS(EI120:EI$201,"&gt;"&amp;EI119,EJ120:EJ$201,"&gt;"&amp;EJ119),"")</f>
        <v/>
      </c>
      <c r="EL119" s="70" t="str">
        <f>IF(AND(Include_study?="Yes",Sufficient_data="Yes"),COUNTIFS(EI$2:EI118,"&lt;"&amp;EI119,EJ$2:EJ118,"&gt;"&amp;EJ119)+COUNTIFS(EI$2:EI118,"&gt;"&amp;EI119,EJ$2:EJ118,"&lt;"&amp;EJ119)+COUNTIFS(EI120:EI$201,"&lt;"&amp;EI119,EJ120:EJ$201,"&gt;"&amp;EJ119)+COUNTIFS(EI120:EI$201,"&gt;"&amp;EI119,EJ120:EJ$201,"&lt;"&amp;EJ119),"")</f>
        <v/>
      </c>
      <c r="EN119" s="157"/>
      <c r="EO119" s="33"/>
      <c r="EP119" s="33"/>
      <c r="EQ119" s="33"/>
      <c r="ER119" s="33"/>
      <c r="ES119" s="157"/>
      <c r="ET119" s="6" t="e">
        <f t="shared" si="243"/>
        <v>#N/A</v>
      </c>
      <c r="EU119" s="54" t="e">
        <f t="shared" si="244"/>
        <v>#N/A</v>
      </c>
      <c r="EV119" s="33"/>
      <c r="EW119" s="33"/>
      <c r="EX119" s="33"/>
      <c r="EY119" s="33"/>
      <c r="EZ119" s="33"/>
      <c r="FA119" s="157"/>
      <c r="FB119" s="10" t="str">
        <f>IF('Publication Bias Analysis'!AS:AS&lt;&gt;"",RANK('Publication Bias Analysis'!AS:AS,'Publication Bias Analysis'!AS:AS,1)+COUNTIF('Publication Bias Analysis'!AS$2:AS118,'Publication Bias Analysis'!AS119),"")</f>
        <v/>
      </c>
      <c r="FC119" s="6" t="str">
        <f t="shared" si="268"/>
        <v/>
      </c>
      <c r="FD119" s="43" t="e">
        <f>IF(AND(Include_study?="Yes",Sufficient_data="Yes"),'Publication Bias Analysis'!AR119,NA())</f>
        <v>#N/A</v>
      </c>
      <c r="FE119" s="43" t="e">
        <f>IF(AND(Include_study?="Yes",Sufficient_data="Yes"),'Publication Bias Analysis'!AS119,NA())</f>
        <v>#N/A</v>
      </c>
      <c r="FF119" s="6" t="str">
        <f>IF(AND(Include_study?="Yes",Sufficient_data="Yes"),Calculations!FD119-AVERAGE('Publication Bias Analysis'!AR:AR),"")</f>
        <v/>
      </c>
      <c r="FG119" s="54" t="str">
        <f>IF(AND(Include_study?="Yes",Sufficient_data="Yes"),FE:FE-('Publication Bias Analysis'!AV$30+'Publication Bias Analysis'!AV$31*FD:FD),"")</f>
        <v/>
      </c>
      <c r="FM119" s="157"/>
      <c r="FN119" s="6" t="str">
        <f t="shared" si="202"/>
        <v/>
      </c>
      <c r="FO119" s="6" t="str">
        <f t="shared" si="269"/>
        <v/>
      </c>
      <c r="FP119" s="54" t="str">
        <f t="shared" si="205"/>
        <v/>
      </c>
      <c r="FQ119" s="33"/>
    </row>
    <row r="120" spans="1:173" x14ac:dyDescent="0.2">
      <c r="A120" s="163"/>
      <c r="B120" s="10" t="str">
        <f>IF(AND(Sufficient_data="Yes",Include_study?="Yes"),IF(AND(Sort_By=$E$1,Order="Ascending"),IF(Input!Study_name="",COUNTIFS(Input!Study_name,"&lt;&gt;"&amp;"",Include_study?,"Yes",Sufficient_data,"Yes")+1,IF(COUNT(E120)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0" s="10" t="str">
        <f>IF(B120&lt;&gt;"",IF(B120=0,COUNTIF(B$2:B119,0)+1,COUNTIF(B$2:B119,B120)+COUNTIF(B:B,"&lt;"&amp;B120)+1),"")</f>
        <v/>
      </c>
      <c r="D120" s="10" t="str">
        <f t="shared" si="206"/>
        <v/>
      </c>
      <c r="E120" s="6" t="str">
        <f>IF(AND(Sufficient_data="Yes",Include_study?="Yes",Input!Study_name&lt;&gt;""),Input!Study_name,"")</f>
        <v/>
      </c>
      <c r="F120" s="6" t="str">
        <f>IF(AND(Sufficient_data="Yes",Include_study?="Yes"),Input!Effect_size,"")</f>
        <v/>
      </c>
      <c r="G120" s="10" t="str">
        <f>IF(AND(Sufficient_data="Yes",Include_study?="Yes",Input!Number_of_observations&lt;&gt;""),Input!Number_of_observations,"")</f>
        <v/>
      </c>
      <c r="H120" s="6" t="str">
        <f>IF(AND(Sufficient_data="Yes",Include_study?="Yes"),Input!Standard_error,"")</f>
        <v/>
      </c>
      <c r="I120" s="6" t="str">
        <f t="shared" si="207"/>
        <v/>
      </c>
      <c r="J120" s="6" t="str">
        <f t="shared" si="208"/>
        <v/>
      </c>
      <c r="K120" s="6" t="str">
        <f t="shared" si="209"/>
        <v/>
      </c>
      <c r="L120" s="6" t="str">
        <f t="shared" si="210"/>
        <v/>
      </c>
      <c r="M120" s="120" t="str">
        <f t="shared" si="211"/>
        <v/>
      </c>
      <c r="N120" s="54" t="str">
        <f t="shared" si="212"/>
        <v/>
      </c>
      <c r="O120" s="33"/>
      <c r="P120" s="75" t="e">
        <f t="shared" si="213"/>
        <v>#N/A</v>
      </c>
      <c r="Q120" s="6" t="e">
        <f>IF(AND(Sufficient_data="Yes",Include_study?="Yes",Input!Number_of_observations&lt;&gt;""),Effect_size-CI_Lower_limit,NA())</f>
        <v>#N/A</v>
      </c>
      <c r="R120" s="54" t="e">
        <f>IF(AND(Sufficient_data="Yes",Include_study?="Yes",Input!Number_of_observations&lt;&gt;""),CI_Upper_limit-Effect_size,NA())</f>
        <v>#N/A</v>
      </c>
      <c r="S120" s="33"/>
      <c r="T120" s="33"/>
      <c r="U120" s="33"/>
      <c r="V120" s="33"/>
      <c r="W120" s="163"/>
      <c r="X120" s="16" t="str">
        <f t="shared" si="245"/>
        <v/>
      </c>
      <c r="Y120" s="6" t="str">
        <f t="shared" si="214"/>
        <v/>
      </c>
      <c r="Z120" s="6" t="str">
        <f t="shared" si="215"/>
        <v/>
      </c>
      <c r="AA120" s="6" t="str">
        <f>IF(AND(Sufficient_data="Yes",Include_study?="Yes",Subgroup&lt;&gt;""),Input!Effect_size,"")</f>
        <v/>
      </c>
      <c r="AB120" s="6" t="str">
        <f t="shared" si="216"/>
        <v/>
      </c>
      <c r="AC120" s="6" t="str">
        <f t="shared" si="217"/>
        <v/>
      </c>
      <c r="AD120" s="6" t="str">
        <f t="shared" si="218"/>
        <v/>
      </c>
      <c r="AE120" s="6" t="str">
        <f t="shared" si="219"/>
        <v/>
      </c>
      <c r="AF120" s="6" t="str">
        <f t="shared" si="220"/>
        <v/>
      </c>
      <c r="AG120" s="125" t="str">
        <f t="shared" si="179"/>
        <v/>
      </c>
      <c r="AH120" s="128" t="str">
        <f t="shared" si="221"/>
        <v/>
      </c>
      <c r="AI120" s="33"/>
      <c r="AJ120" s="75" t="e">
        <f t="shared" si="246"/>
        <v>#N/A</v>
      </c>
      <c r="AK120" s="37" t="e">
        <f t="shared" si="222"/>
        <v>#N/A</v>
      </c>
      <c r="AL120" s="54" t="e">
        <f t="shared" si="223"/>
        <v>#N/A</v>
      </c>
      <c r="AM120" s="33"/>
      <c r="AN120" s="77" t="str">
        <f t="shared" si="247"/>
        <v/>
      </c>
      <c r="AO120" s="6" t="str">
        <f>IF(AND(Sufficient_data="Yes",Include_study?="Yes",Subgroup&lt;&gt;""),IF(COUNTIFS(Input!G$2:G119,"="&amp;"Yes",Input!C$2:C119,"="&amp;"Yes",Input!H$2:H119,"="&amp;Subgroup)&gt;0,"",Subgroup),"")</f>
        <v/>
      </c>
      <c r="AP120" s="16" t="str">
        <f t="shared" si="248"/>
        <v/>
      </c>
      <c r="AQ120" s="10" t="str">
        <f t="shared" si="249"/>
        <v/>
      </c>
      <c r="AR120" s="6" t="str">
        <f t="shared" si="250"/>
        <v/>
      </c>
      <c r="AS120" s="24" t="str">
        <f t="shared" si="251"/>
        <v/>
      </c>
      <c r="AT120" s="12" t="str">
        <f t="shared" si="252"/>
        <v/>
      </c>
      <c r="AU120" s="6" t="str">
        <f t="shared" si="253"/>
        <v/>
      </c>
      <c r="AV120" s="43" t="str">
        <f t="shared" si="224"/>
        <v/>
      </c>
      <c r="AW120" s="6" t="str">
        <f t="shared" si="254"/>
        <v/>
      </c>
      <c r="AX120" s="6" t="str">
        <f t="shared" si="255"/>
        <v/>
      </c>
      <c r="AY120" s="43" t="str">
        <f t="shared" si="225"/>
        <v/>
      </c>
      <c r="AZ120" s="16" t="str">
        <f t="shared" si="256"/>
        <v/>
      </c>
      <c r="BA120" s="131" t="str">
        <f t="shared" si="226"/>
        <v/>
      </c>
      <c r="BB120" s="131" t="str">
        <f t="shared" si="227"/>
        <v/>
      </c>
      <c r="BC120" s="6" t="str">
        <f t="shared" si="257"/>
        <v/>
      </c>
      <c r="BD120" s="6" t="str">
        <f t="shared" si="258"/>
        <v/>
      </c>
      <c r="BE120" s="131" t="str">
        <f t="shared" si="228"/>
        <v/>
      </c>
      <c r="BF120" s="131" t="str">
        <f t="shared" si="229"/>
        <v/>
      </c>
      <c r="BG120" s="6" t="str">
        <f t="shared" si="259"/>
        <v/>
      </c>
      <c r="BH120" s="6" t="str">
        <f t="shared" si="260"/>
        <v/>
      </c>
      <c r="BI120" s="6" t="str">
        <f t="shared" si="261"/>
        <v/>
      </c>
      <c r="BJ120" s="6" t="e">
        <f t="shared" si="262"/>
        <v>#N/A</v>
      </c>
      <c r="BK120" s="12" t="str">
        <f t="shared" si="203"/>
        <v/>
      </c>
      <c r="BL120" s="6" t="str">
        <f t="shared" si="263"/>
        <v/>
      </c>
      <c r="BM120" s="6" t="str">
        <f t="shared" si="230"/>
        <v/>
      </c>
      <c r="BN120" s="37" t="str">
        <f t="shared" si="264"/>
        <v/>
      </c>
      <c r="BO120" s="54" t="str">
        <f t="shared" si="204"/>
        <v/>
      </c>
      <c r="BP120" s="33"/>
      <c r="BQ120" s="33"/>
      <c r="BR120" s="33"/>
      <c r="BS120" s="33"/>
      <c r="BT120" s="164"/>
      <c r="BU120" s="6" t="e">
        <f t="shared" si="190"/>
        <v>#N/A</v>
      </c>
      <c r="BV120" s="6" t="e">
        <f t="shared" si="191"/>
        <v>#N/A</v>
      </c>
      <c r="BW120" s="6" t="str">
        <f t="shared" si="231"/>
        <v/>
      </c>
      <c r="BX120" s="6" t="str">
        <f>IF(AND(Sufficient_data="Yes",Include_study?="Yes",Moderator&lt;&gt;""),'Moderator Analysis'!F:F-CG$3,"")</f>
        <v/>
      </c>
      <c r="BY120" s="54" t="str">
        <f>IF(AND(Sufficient_data="Yes",Include_study?="Yes",Moderator&lt;&gt;""),Weightf*(Effect_size-CG$5-CG$4*'Moderator Analysis'!F:F)^2,"")</f>
        <v/>
      </c>
      <c r="BZ120" s="33"/>
      <c r="CA120" s="75" t="str">
        <f>IF(AND(Sufficient_data="Yes",Include_study?="Yes",Moderator&lt;&gt;""),1/('Publication Bias Analysis'!F120^2+CG$7),"")</f>
        <v/>
      </c>
      <c r="CB120" s="6" t="str">
        <f>IF(AND(Sufficient_data="Yes",Include_study?="Yes",CA120&lt;&gt;""),Effect_size-'Moderator Analysis'!J$37,"")</f>
        <v/>
      </c>
      <c r="CC120" s="6" t="str">
        <f t="shared" si="232"/>
        <v/>
      </c>
      <c r="CD120" s="54" t="str">
        <f>IF(AND(Sufficient_data="Yes",Include_study?="Yes",CA120&lt;&gt;""),CA:CA*(Effect_size-'Moderator Analysis'!J$29-'Moderator Analysis'!J$30*Moderator)^2,"")</f>
        <v/>
      </c>
      <c r="CI120" s="164"/>
      <c r="CJ120" s="166"/>
      <c r="CK120" s="6" t="str">
        <f t="shared" si="233"/>
        <v/>
      </c>
      <c r="CL120" s="37" t="str">
        <f t="shared" si="234"/>
        <v/>
      </c>
      <c r="CM120" s="37" t="str">
        <f>IF(AND(Include_study?="Yes",Sufficient_data="Yes"),1/(Standard_error^2+IF(Additional_model="Fixed effect",0,'Publication Bias Analysis'!L$32)),"")</f>
        <v/>
      </c>
      <c r="CN120" s="37" t="str">
        <f>IF(AND(Include_study?="Yes",Sufficient_data="Yes"),'Publication Bias Analysis'!E:E-'Publication Bias Analysis'!I$29,"")</f>
        <v/>
      </c>
      <c r="CO120" s="37" t="str">
        <f t="shared" si="235"/>
        <v/>
      </c>
      <c r="CP120" s="37" t="str">
        <f t="shared" si="236"/>
        <v/>
      </c>
      <c r="CQ120" s="104" t="str">
        <f t="shared" si="237"/>
        <v/>
      </c>
      <c r="CR120" s="104" t="str">
        <f>IF(AND(Include_study?="Yes",Sufficient_data="Yes"),CQ:CQ+IF(DC:DC&lt;0,-1,1)*COUNTIF(CQ$2:CQ119,CQ:CQ),"")</f>
        <v/>
      </c>
      <c r="CS120" s="104" t="str">
        <f>IF(AND(Include_study?="Yes",Sufficient_data="Yes"),RANK(DG:DG,DG:DG,1)*IF(DF:DF&lt;0,-1,1)+IF(DF:DF&lt;0,-1,1)*COUNTIF(CQ$2:CQ119,CQ:CQ),"")</f>
        <v/>
      </c>
      <c r="CT120" s="104" t="str">
        <f>IF(AND(Include_study?="Yes",Sufficient_data="Yes"),RANK(DJ:DJ,DJ:DJ,1)*IF(DI:DI&lt;0,-1,1)+IF(DI:DI&lt;0,-1,1)*COUNTIF(CQ$2:CQ119,CQ:CQ),"")</f>
        <v/>
      </c>
      <c r="CU120" s="6" t="e">
        <f>IF(AND(Include_study?="Yes",Sufficient_data="Yes"),'Publication Bias Analysis'!E:E,NA())</f>
        <v>#N/A</v>
      </c>
      <c r="CV120" s="54" t="e">
        <f>IF(AND(Include_study?="Yes",Sufficient_data="Yes"),'Publication Bias Analysis'!F:F,NA())</f>
        <v>#N/A</v>
      </c>
      <c r="CW120" s="33"/>
      <c r="CX120" s="33"/>
      <c r="CY120" s="33"/>
      <c r="CZ120" s="33"/>
      <c r="DA120" s="33"/>
      <c r="DB120" s="157"/>
      <c r="DC12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0" s="6" t="str">
        <f t="shared" si="265"/>
        <v/>
      </c>
      <c r="DE120" s="54" t="str">
        <f>IF(AND(Include_study?="Yes",Sufficient_data="Yes"),1/('Publication Bias Analysis'!F:F^2+IF(Additional_model="Fixed effect",0,$DN$6)),"")</f>
        <v/>
      </c>
      <c r="DF120" s="6" t="str">
        <f>IF(AND(Include_study?="Yes",Sufficient_data="Yes"),IF('Publication Bias Analysis'!L$38="Left",'Publication Bias Analysis'!E:E-DN$3,DN$3-'Publication Bias Analysis'!E:E),"")</f>
        <v/>
      </c>
      <c r="DG120" s="6" t="str">
        <f t="shared" si="266"/>
        <v/>
      </c>
      <c r="DH120" s="54" t="str">
        <f>IF(AND(DF120&lt;&gt;"",CR120&lt;=MAX(CR:CR)-DN$7),1/('Publication Bias Analysis'!F:F^2+IF(Additional_model="Fixed effect",0,$DN$13)),"")</f>
        <v/>
      </c>
      <c r="DI120" s="6" t="str">
        <f>IF(AND(Include_study?="Yes",Sufficient_data="Yes"),IF('Publication Bias Analysis'!L$38="Left",'Publication Bias Analysis'!E:E-DN$10,DN$10-'Publication Bias Analysis'!E:E),"")</f>
        <v/>
      </c>
      <c r="DJ120" s="6" t="str">
        <f t="shared" si="267"/>
        <v/>
      </c>
      <c r="DK120" s="54" t="str">
        <f t="shared" si="238"/>
        <v/>
      </c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W120" s="33"/>
      <c r="DX120" s="33"/>
      <c r="DY120" s="33"/>
      <c r="DZ120" s="33"/>
      <c r="EA120" s="33"/>
      <c r="EB120" s="157"/>
      <c r="EC120" s="6" t="str">
        <f>IF(AND(Include_study?="Yes",Sufficient_data="Yes"),Calculations!CO:CO-AVERAGE(Calculations!CO:CO),"")</f>
        <v/>
      </c>
      <c r="ED120" s="54" t="str">
        <f>IF(AND(Include_study?="Yes",Sufficient_data="Yes"),Calculations!CP120-('Publication Bias Analysis'!P$3+Calculations!CO120*'Publication Bias Analysis'!P$4),"")</f>
        <v/>
      </c>
      <c r="EE120" s="33"/>
      <c r="EF120" s="157"/>
      <c r="EG120" s="6" t="str">
        <f t="shared" si="239"/>
        <v/>
      </c>
      <c r="EH120" s="6" t="str">
        <f t="shared" si="240"/>
        <v/>
      </c>
      <c r="EI120" s="10" t="str">
        <f t="shared" si="241"/>
        <v/>
      </c>
      <c r="EJ120" s="10" t="str">
        <f t="shared" si="242"/>
        <v/>
      </c>
      <c r="EK120" s="10" t="str">
        <f>IF(AND(Include_study?="Yes",Sufficient_data="Yes"),COUNTIFS(EI$2:EI119,"&lt;"&amp;EI120,EJ$2:EJ119,"&lt;"&amp;EJ120)+COUNTIFS(EI$2:EI119,"&gt;"&amp;EI120,EJ$2:EJ119,"&gt;"&amp;EJ120)+COUNTIFS(EI121:EI$201,"&lt;"&amp;EI120,EJ121:EJ$201,"&lt;"&amp;EJ120)+COUNTIFS(EI121:EI$201,"&gt;"&amp;EI120,EJ121:EJ$201,"&gt;"&amp;EJ120),"")</f>
        <v/>
      </c>
      <c r="EL120" s="70" t="str">
        <f>IF(AND(Include_study?="Yes",Sufficient_data="Yes"),COUNTIFS(EI$2:EI119,"&lt;"&amp;EI120,EJ$2:EJ119,"&gt;"&amp;EJ120)+COUNTIFS(EI$2:EI119,"&gt;"&amp;EI120,EJ$2:EJ119,"&lt;"&amp;EJ120)+COUNTIFS(EI121:EI$201,"&lt;"&amp;EI120,EJ121:EJ$201,"&gt;"&amp;EJ120)+COUNTIFS(EI121:EI$201,"&gt;"&amp;EI120,EJ121:EJ$201,"&lt;"&amp;EJ120),"")</f>
        <v/>
      </c>
      <c r="EN120" s="157"/>
      <c r="EO120" s="33"/>
      <c r="EP120" s="33"/>
      <c r="EQ120" s="33"/>
      <c r="ER120" s="33"/>
      <c r="ES120" s="157"/>
      <c r="ET120" s="6" t="e">
        <f t="shared" si="243"/>
        <v>#N/A</v>
      </c>
      <c r="EU120" s="54" t="e">
        <f t="shared" si="244"/>
        <v>#N/A</v>
      </c>
      <c r="EV120" s="33"/>
      <c r="EW120" s="33"/>
      <c r="EX120" s="33"/>
      <c r="EY120" s="33"/>
      <c r="EZ120" s="33"/>
      <c r="FA120" s="157"/>
      <c r="FB120" s="10" t="str">
        <f>IF('Publication Bias Analysis'!AS:AS&lt;&gt;"",RANK('Publication Bias Analysis'!AS:AS,'Publication Bias Analysis'!AS:AS,1)+COUNTIF('Publication Bias Analysis'!AS$2:AS119,'Publication Bias Analysis'!AS120),"")</f>
        <v/>
      </c>
      <c r="FC120" s="6" t="str">
        <f t="shared" si="268"/>
        <v/>
      </c>
      <c r="FD120" s="43" t="e">
        <f>IF(AND(Include_study?="Yes",Sufficient_data="Yes"),'Publication Bias Analysis'!AR120,NA())</f>
        <v>#N/A</v>
      </c>
      <c r="FE120" s="43" t="e">
        <f>IF(AND(Include_study?="Yes",Sufficient_data="Yes"),'Publication Bias Analysis'!AS120,NA())</f>
        <v>#N/A</v>
      </c>
      <c r="FF120" s="6" t="str">
        <f>IF(AND(Include_study?="Yes",Sufficient_data="Yes"),Calculations!FD120-AVERAGE('Publication Bias Analysis'!AR:AR),"")</f>
        <v/>
      </c>
      <c r="FG120" s="54" t="str">
        <f>IF(AND(Include_study?="Yes",Sufficient_data="Yes"),FE:FE-('Publication Bias Analysis'!AV$30+'Publication Bias Analysis'!AV$31*FD:FD),"")</f>
        <v/>
      </c>
      <c r="FM120" s="157"/>
      <c r="FN120" s="6" t="str">
        <f t="shared" si="202"/>
        <v/>
      </c>
      <c r="FO120" s="6" t="str">
        <f t="shared" si="269"/>
        <v/>
      </c>
      <c r="FP120" s="54" t="str">
        <f t="shared" si="205"/>
        <v/>
      </c>
      <c r="FQ120" s="33"/>
    </row>
    <row r="121" spans="1:173" x14ac:dyDescent="0.2">
      <c r="A121" s="163"/>
      <c r="B121" s="10" t="str">
        <f>IF(AND(Sufficient_data="Yes",Include_study?="Yes"),IF(AND(Sort_By=$E$1,Order="Ascending"),IF(Input!Study_name="",COUNTIFS(Input!Study_name,"&lt;&gt;"&amp;"",Include_study?,"Yes",Sufficient_data,"Yes")+1,IF(COUNT(E121)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1" s="10" t="str">
        <f>IF(B121&lt;&gt;"",IF(B121=0,COUNTIF(B$2:B120,0)+1,COUNTIF(B$2:B120,B121)+COUNTIF(B:B,"&lt;"&amp;B121)+1),"")</f>
        <v/>
      </c>
      <c r="D121" s="10" t="str">
        <f t="shared" si="206"/>
        <v/>
      </c>
      <c r="E121" s="6" t="str">
        <f>IF(AND(Sufficient_data="Yes",Include_study?="Yes",Input!Study_name&lt;&gt;""),Input!Study_name,"")</f>
        <v/>
      </c>
      <c r="F121" s="6" t="str">
        <f>IF(AND(Sufficient_data="Yes",Include_study?="Yes"),Input!Effect_size,"")</f>
        <v/>
      </c>
      <c r="G121" s="10" t="str">
        <f>IF(AND(Sufficient_data="Yes",Include_study?="Yes",Input!Number_of_observations&lt;&gt;""),Input!Number_of_observations,"")</f>
        <v/>
      </c>
      <c r="H121" s="6" t="str">
        <f>IF(AND(Sufficient_data="Yes",Include_study?="Yes"),Input!Standard_error,"")</f>
        <v/>
      </c>
      <c r="I121" s="6" t="str">
        <f t="shared" si="207"/>
        <v/>
      </c>
      <c r="J121" s="6" t="str">
        <f t="shared" si="208"/>
        <v/>
      </c>
      <c r="K121" s="6" t="str">
        <f t="shared" si="209"/>
        <v/>
      </c>
      <c r="L121" s="6" t="str">
        <f t="shared" si="210"/>
        <v/>
      </c>
      <c r="M121" s="120" t="str">
        <f t="shared" si="211"/>
        <v/>
      </c>
      <c r="N121" s="54" t="str">
        <f t="shared" si="212"/>
        <v/>
      </c>
      <c r="O121" s="33"/>
      <c r="P121" s="75" t="e">
        <f t="shared" si="213"/>
        <v>#N/A</v>
      </c>
      <c r="Q121" s="6" t="e">
        <f>IF(AND(Sufficient_data="Yes",Include_study?="Yes",Input!Number_of_observations&lt;&gt;""),Effect_size-CI_Lower_limit,NA())</f>
        <v>#N/A</v>
      </c>
      <c r="R121" s="54" t="e">
        <f>IF(AND(Sufficient_data="Yes",Include_study?="Yes",Input!Number_of_observations&lt;&gt;""),CI_Upper_limit-Effect_size,NA())</f>
        <v>#N/A</v>
      </c>
      <c r="S121" s="33"/>
      <c r="T121" s="33"/>
      <c r="U121" s="33"/>
      <c r="V121" s="33"/>
      <c r="W121" s="163"/>
      <c r="X121" s="16" t="str">
        <f t="shared" si="245"/>
        <v/>
      </c>
      <c r="Y121" s="6" t="str">
        <f t="shared" si="214"/>
        <v/>
      </c>
      <c r="Z121" s="6" t="str">
        <f t="shared" si="215"/>
        <v/>
      </c>
      <c r="AA121" s="6" t="str">
        <f>IF(AND(Sufficient_data="Yes",Include_study?="Yes",Subgroup&lt;&gt;""),Input!Effect_size,"")</f>
        <v/>
      </c>
      <c r="AB121" s="6" t="str">
        <f t="shared" si="216"/>
        <v/>
      </c>
      <c r="AC121" s="6" t="str">
        <f t="shared" si="217"/>
        <v/>
      </c>
      <c r="AD121" s="6" t="str">
        <f t="shared" si="218"/>
        <v/>
      </c>
      <c r="AE121" s="6" t="str">
        <f t="shared" si="219"/>
        <v/>
      </c>
      <c r="AF121" s="6" t="str">
        <f t="shared" si="220"/>
        <v/>
      </c>
      <c r="AG121" s="125" t="str">
        <f t="shared" si="179"/>
        <v/>
      </c>
      <c r="AH121" s="128" t="str">
        <f t="shared" si="221"/>
        <v/>
      </c>
      <c r="AI121" s="33"/>
      <c r="AJ121" s="75" t="e">
        <f t="shared" si="246"/>
        <v>#N/A</v>
      </c>
      <c r="AK121" s="37" t="e">
        <f t="shared" si="222"/>
        <v>#N/A</v>
      </c>
      <c r="AL121" s="54" t="e">
        <f t="shared" si="223"/>
        <v>#N/A</v>
      </c>
      <c r="AM121" s="33"/>
      <c r="AN121" s="77" t="str">
        <f t="shared" si="247"/>
        <v/>
      </c>
      <c r="AO121" s="6" t="str">
        <f>IF(AND(Sufficient_data="Yes",Include_study?="Yes",Subgroup&lt;&gt;""),IF(COUNTIFS(Input!G$2:G120,"="&amp;"Yes",Input!C$2:C120,"="&amp;"Yes",Input!H$2:H120,"="&amp;Subgroup)&gt;0,"",Subgroup),"")</f>
        <v/>
      </c>
      <c r="AP121" s="16" t="str">
        <f t="shared" si="248"/>
        <v/>
      </c>
      <c r="AQ121" s="10" t="str">
        <f t="shared" si="249"/>
        <v/>
      </c>
      <c r="AR121" s="6" t="str">
        <f t="shared" si="250"/>
        <v/>
      </c>
      <c r="AS121" s="24" t="str">
        <f t="shared" si="251"/>
        <v/>
      </c>
      <c r="AT121" s="12" t="str">
        <f t="shared" si="252"/>
        <v/>
      </c>
      <c r="AU121" s="6" t="str">
        <f t="shared" si="253"/>
        <v/>
      </c>
      <c r="AV121" s="43" t="str">
        <f t="shared" si="224"/>
        <v/>
      </c>
      <c r="AW121" s="6" t="str">
        <f t="shared" si="254"/>
        <v/>
      </c>
      <c r="AX121" s="6" t="str">
        <f t="shared" si="255"/>
        <v/>
      </c>
      <c r="AY121" s="43" t="str">
        <f t="shared" si="225"/>
        <v/>
      </c>
      <c r="AZ121" s="16" t="str">
        <f t="shared" si="256"/>
        <v/>
      </c>
      <c r="BA121" s="131" t="str">
        <f t="shared" si="226"/>
        <v/>
      </c>
      <c r="BB121" s="131" t="str">
        <f t="shared" si="227"/>
        <v/>
      </c>
      <c r="BC121" s="6" t="str">
        <f t="shared" si="257"/>
        <v/>
      </c>
      <c r="BD121" s="6" t="str">
        <f t="shared" si="258"/>
        <v/>
      </c>
      <c r="BE121" s="131" t="str">
        <f t="shared" si="228"/>
        <v/>
      </c>
      <c r="BF121" s="131" t="str">
        <f t="shared" si="229"/>
        <v/>
      </c>
      <c r="BG121" s="6" t="str">
        <f t="shared" si="259"/>
        <v/>
      </c>
      <c r="BH121" s="6" t="str">
        <f t="shared" si="260"/>
        <v/>
      </c>
      <c r="BI121" s="6" t="str">
        <f t="shared" si="261"/>
        <v/>
      </c>
      <c r="BJ121" s="6" t="e">
        <f t="shared" si="262"/>
        <v>#N/A</v>
      </c>
      <c r="BK121" s="12" t="str">
        <f t="shared" si="203"/>
        <v/>
      </c>
      <c r="BL121" s="6" t="str">
        <f t="shared" si="263"/>
        <v/>
      </c>
      <c r="BM121" s="6" t="str">
        <f t="shared" si="230"/>
        <v/>
      </c>
      <c r="BN121" s="37" t="str">
        <f t="shared" si="264"/>
        <v/>
      </c>
      <c r="BO121" s="54" t="str">
        <f t="shared" si="204"/>
        <v/>
      </c>
      <c r="BP121" s="33"/>
      <c r="BQ121" s="33"/>
      <c r="BR121" s="33"/>
      <c r="BS121" s="33"/>
      <c r="BT121" s="164"/>
      <c r="BU121" s="6" t="e">
        <f t="shared" si="190"/>
        <v>#N/A</v>
      </c>
      <c r="BV121" s="6" t="e">
        <f t="shared" si="191"/>
        <v>#N/A</v>
      </c>
      <c r="BW121" s="6" t="str">
        <f t="shared" si="231"/>
        <v/>
      </c>
      <c r="BX121" s="6" t="str">
        <f>IF(AND(Sufficient_data="Yes",Include_study?="Yes",Moderator&lt;&gt;""),'Moderator Analysis'!F:F-CG$3,"")</f>
        <v/>
      </c>
      <c r="BY121" s="54" t="str">
        <f>IF(AND(Sufficient_data="Yes",Include_study?="Yes",Moderator&lt;&gt;""),Weightf*(Effect_size-CG$5-CG$4*'Moderator Analysis'!F:F)^2,"")</f>
        <v/>
      </c>
      <c r="BZ121" s="33"/>
      <c r="CA121" s="75" t="str">
        <f>IF(AND(Sufficient_data="Yes",Include_study?="Yes",Moderator&lt;&gt;""),1/('Publication Bias Analysis'!F121^2+CG$7),"")</f>
        <v/>
      </c>
      <c r="CB121" s="6" t="str">
        <f>IF(AND(Sufficient_data="Yes",Include_study?="Yes",CA121&lt;&gt;""),Effect_size-'Moderator Analysis'!J$37,"")</f>
        <v/>
      </c>
      <c r="CC121" s="6" t="str">
        <f t="shared" si="232"/>
        <v/>
      </c>
      <c r="CD121" s="54" t="str">
        <f>IF(AND(Sufficient_data="Yes",Include_study?="Yes",CA121&lt;&gt;""),CA:CA*(Effect_size-'Moderator Analysis'!J$29-'Moderator Analysis'!J$30*Moderator)^2,"")</f>
        <v/>
      </c>
      <c r="CI121" s="164"/>
      <c r="CJ121" s="166"/>
      <c r="CK121" s="6" t="str">
        <f t="shared" si="233"/>
        <v/>
      </c>
      <c r="CL121" s="37" t="str">
        <f t="shared" si="234"/>
        <v/>
      </c>
      <c r="CM121" s="37" t="str">
        <f>IF(AND(Include_study?="Yes",Sufficient_data="Yes"),1/(Standard_error^2+IF(Additional_model="Fixed effect",0,'Publication Bias Analysis'!L$32)),"")</f>
        <v/>
      </c>
      <c r="CN121" s="37" t="str">
        <f>IF(AND(Include_study?="Yes",Sufficient_data="Yes"),'Publication Bias Analysis'!E:E-'Publication Bias Analysis'!I$29,"")</f>
        <v/>
      </c>
      <c r="CO121" s="37" t="str">
        <f t="shared" si="235"/>
        <v/>
      </c>
      <c r="CP121" s="37" t="str">
        <f t="shared" si="236"/>
        <v/>
      </c>
      <c r="CQ121" s="104" t="str">
        <f t="shared" si="237"/>
        <v/>
      </c>
      <c r="CR121" s="104" t="str">
        <f>IF(AND(Include_study?="Yes",Sufficient_data="Yes"),CQ:CQ+IF(DC:DC&lt;0,-1,1)*COUNTIF(CQ$2:CQ120,CQ:CQ),"")</f>
        <v/>
      </c>
      <c r="CS121" s="104" t="str">
        <f>IF(AND(Include_study?="Yes",Sufficient_data="Yes"),RANK(DG:DG,DG:DG,1)*IF(DF:DF&lt;0,-1,1)+IF(DF:DF&lt;0,-1,1)*COUNTIF(CQ$2:CQ120,CQ:CQ),"")</f>
        <v/>
      </c>
      <c r="CT121" s="104" t="str">
        <f>IF(AND(Include_study?="Yes",Sufficient_data="Yes"),RANK(DJ:DJ,DJ:DJ,1)*IF(DI:DI&lt;0,-1,1)+IF(DI:DI&lt;0,-1,1)*COUNTIF(CQ$2:CQ120,CQ:CQ),"")</f>
        <v/>
      </c>
      <c r="CU121" s="6" t="e">
        <f>IF(AND(Include_study?="Yes",Sufficient_data="Yes"),'Publication Bias Analysis'!E:E,NA())</f>
        <v>#N/A</v>
      </c>
      <c r="CV121" s="54" t="e">
        <f>IF(AND(Include_study?="Yes",Sufficient_data="Yes"),'Publication Bias Analysis'!F:F,NA())</f>
        <v>#N/A</v>
      </c>
      <c r="CW121" s="33"/>
      <c r="CX121" s="33"/>
      <c r="CY121" s="33"/>
      <c r="CZ121" s="33"/>
      <c r="DA121" s="33"/>
      <c r="DB121" s="157"/>
      <c r="DC12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1" s="6" t="str">
        <f t="shared" si="265"/>
        <v/>
      </c>
      <c r="DE121" s="54" t="str">
        <f>IF(AND(Include_study?="Yes",Sufficient_data="Yes"),1/('Publication Bias Analysis'!F:F^2+IF(Additional_model="Fixed effect",0,$DN$6)),"")</f>
        <v/>
      </c>
      <c r="DF121" s="6" t="str">
        <f>IF(AND(Include_study?="Yes",Sufficient_data="Yes"),IF('Publication Bias Analysis'!L$38="Left",'Publication Bias Analysis'!E:E-DN$3,DN$3-'Publication Bias Analysis'!E:E),"")</f>
        <v/>
      </c>
      <c r="DG121" s="6" t="str">
        <f t="shared" si="266"/>
        <v/>
      </c>
      <c r="DH121" s="54" t="str">
        <f>IF(AND(DF121&lt;&gt;"",CR121&lt;=MAX(CR:CR)-DN$7),1/('Publication Bias Analysis'!F:F^2+IF(Additional_model="Fixed effect",0,$DN$13)),"")</f>
        <v/>
      </c>
      <c r="DI121" s="6" t="str">
        <f>IF(AND(Include_study?="Yes",Sufficient_data="Yes"),IF('Publication Bias Analysis'!L$38="Left",'Publication Bias Analysis'!E:E-DN$10,DN$10-'Publication Bias Analysis'!E:E),"")</f>
        <v/>
      </c>
      <c r="DJ121" s="6" t="str">
        <f t="shared" si="267"/>
        <v/>
      </c>
      <c r="DK121" s="54" t="str">
        <f t="shared" si="238"/>
        <v/>
      </c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W121" s="33"/>
      <c r="DX121" s="33"/>
      <c r="DY121" s="33"/>
      <c r="DZ121" s="33"/>
      <c r="EA121" s="33"/>
      <c r="EB121" s="157"/>
      <c r="EC121" s="6" t="str">
        <f>IF(AND(Include_study?="Yes",Sufficient_data="Yes"),Calculations!CO:CO-AVERAGE(Calculations!CO:CO),"")</f>
        <v/>
      </c>
      <c r="ED121" s="54" t="str">
        <f>IF(AND(Include_study?="Yes",Sufficient_data="Yes"),Calculations!CP121-('Publication Bias Analysis'!P$3+Calculations!CO121*'Publication Bias Analysis'!P$4),"")</f>
        <v/>
      </c>
      <c r="EE121" s="33"/>
      <c r="EF121" s="157"/>
      <c r="EG121" s="6" t="str">
        <f t="shared" si="239"/>
        <v/>
      </c>
      <c r="EH121" s="6" t="str">
        <f t="shared" si="240"/>
        <v/>
      </c>
      <c r="EI121" s="10" t="str">
        <f t="shared" si="241"/>
        <v/>
      </c>
      <c r="EJ121" s="10" t="str">
        <f t="shared" si="242"/>
        <v/>
      </c>
      <c r="EK121" s="10" t="str">
        <f>IF(AND(Include_study?="Yes",Sufficient_data="Yes"),COUNTIFS(EI$2:EI120,"&lt;"&amp;EI121,EJ$2:EJ120,"&lt;"&amp;EJ121)+COUNTIFS(EI$2:EI120,"&gt;"&amp;EI121,EJ$2:EJ120,"&gt;"&amp;EJ121)+COUNTIFS(EI122:EI$201,"&lt;"&amp;EI121,EJ122:EJ$201,"&lt;"&amp;EJ121)+COUNTIFS(EI122:EI$201,"&gt;"&amp;EI121,EJ122:EJ$201,"&gt;"&amp;EJ121),"")</f>
        <v/>
      </c>
      <c r="EL121" s="70" t="str">
        <f>IF(AND(Include_study?="Yes",Sufficient_data="Yes"),COUNTIFS(EI$2:EI120,"&lt;"&amp;EI121,EJ$2:EJ120,"&gt;"&amp;EJ121)+COUNTIFS(EI$2:EI120,"&gt;"&amp;EI121,EJ$2:EJ120,"&lt;"&amp;EJ121)+COUNTIFS(EI122:EI$201,"&lt;"&amp;EI121,EJ122:EJ$201,"&gt;"&amp;EJ121)+COUNTIFS(EI122:EI$201,"&gt;"&amp;EI121,EJ122:EJ$201,"&lt;"&amp;EJ121),"")</f>
        <v/>
      </c>
      <c r="EN121" s="157"/>
      <c r="EO121" s="33"/>
      <c r="EP121" s="33"/>
      <c r="EQ121" s="33"/>
      <c r="ER121" s="33"/>
      <c r="ES121" s="157"/>
      <c r="ET121" s="6" t="e">
        <f t="shared" si="243"/>
        <v>#N/A</v>
      </c>
      <c r="EU121" s="54" t="e">
        <f t="shared" si="244"/>
        <v>#N/A</v>
      </c>
      <c r="EV121" s="33"/>
      <c r="EW121" s="33"/>
      <c r="EX121" s="33"/>
      <c r="EY121" s="33"/>
      <c r="EZ121" s="33"/>
      <c r="FA121" s="157"/>
      <c r="FB121" s="10" t="str">
        <f>IF('Publication Bias Analysis'!AS:AS&lt;&gt;"",RANK('Publication Bias Analysis'!AS:AS,'Publication Bias Analysis'!AS:AS,1)+COUNTIF('Publication Bias Analysis'!AS$2:AS120,'Publication Bias Analysis'!AS121),"")</f>
        <v/>
      </c>
      <c r="FC121" s="6" t="str">
        <f t="shared" si="268"/>
        <v/>
      </c>
      <c r="FD121" s="43" t="e">
        <f>IF(AND(Include_study?="Yes",Sufficient_data="Yes"),'Publication Bias Analysis'!AR121,NA())</f>
        <v>#N/A</v>
      </c>
      <c r="FE121" s="43" t="e">
        <f>IF(AND(Include_study?="Yes",Sufficient_data="Yes"),'Publication Bias Analysis'!AS121,NA())</f>
        <v>#N/A</v>
      </c>
      <c r="FF121" s="6" t="str">
        <f>IF(AND(Include_study?="Yes",Sufficient_data="Yes"),Calculations!FD121-AVERAGE('Publication Bias Analysis'!AR:AR),"")</f>
        <v/>
      </c>
      <c r="FG121" s="54" t="str">
        <f>IF(AND(Include_study?="Yes",Sufficient_data="Yes"),FE:FE-('Publication Bias Analysis'!AV$30+'Publication Bias Analysis'!AV$31*FD:FD),"")</f>
        <v/>
      </c>
      <c r="FM121" s="157"/>
      <c r="FN121" s="6" t="str">
        <f t="shared" si="202"/>
        <v/>
      </c>
      <c r="FO121" s="6" t="str">
        <f t="shared" si="269"/>
        <v/>
      </c>
      <c r="FP121" s="54" t="str">
        <f t="shared" si="205"/>
        <v/>
      </c>
      <c r="FQ121" s="33"/>
    </row>
    <row r="122" spans="1:173" x14ac:dyDescent="0.2">
      <c r="A122" s="163"/>
      <c r="B122" s="10" t="str">
        <f>IF(AND(Sufficient_data="Yes",Include_study?="Yes"),IF(AND(Sort_By=$E$1,Order="Ascending"),IF(Input!Study_name="",COUNTIFS(Input!Study_name,"&lt;&gt;"&amp;"",Include_study?,"Yes",Sufficient_data,"Yes")+1,IF(COUNT(E122)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2" s="10" t="str">
        <f>IF(B122&lt;&gt;"",IF(B122=0,COUNTIF(B$2:B121,0)+1,COUNTIF(B$2:B121,B122)+COUNTIF(B:B,"&lt;"&amp;B122)+1),"")</f>
        <v/>
      </c>
      <c r="D122" s="10" t="str">
        <f t="shared" si="206"/>
        <v/>
      </c>
      <c r="E122" s="6" t="str">
        <f>IF(AND(Sufficient_data="Yes",Include_study?="Yes",Input!Study_name&lt;&gt;""),Input!Study_name,"")</f>
        <v/>
      </c>
      <c r="F122" s="6" t="str">
        <f>IF(AND(Sufficient_data="Yes",Include_study?="Yes"),Input!Effect_size,"")</f>
        <v/>
      </c>
      <c r="G122" s="10" t="str">
        <f>IF(AND(Sufficient_data="Yes",Include_study?="Yes",Input!Number_of_observations&lt;&gt;""),Input!Number_of_observations,"")</f>
        <v/>
      </c>
      <c r="H122" s="6" t="str">
        <f>IF(AND(Sufficient_data="Yes",Include_study?="Yes"),Input!Standard_error,"")</f>
        <v/>
      </c>
      <c r="I122" s="6" t="str">
        <f t="shared" si="207"/>
        <v/>
      </c>
      <c r="J122" s="6" t="str">
        <f t="shared" si="208"/>
        <v/>
      </c>
      <c r="K122" s="6" t="str">
        <f t="shared" si="209"/>
        <v/>
      </c>
      <c r="L122" s="6" t="str">
        <f t="shared" si="210"/>
        <v/>
      </c>
      <c r="M122" s="120" t="str">
        <f t="shared" si="211"/>
        <v/>
      </c>
      <c r="N122" s="54" t="str">
        <f t="shared" si="212"/>
        <v/>
      </c>
      <c r="O122" s="33"/>
      <c r="P122" s="75" t="e">
        <f t="shared" si="213"/>
        <v>#N/A</v>
      </c>
      <c r="Q122" s="6" t="e">
        <f>IF(AND(Sufficient_data="Yes",Include_study?="Yes",Input!Number_of_observations&lt;&gt;""),Effect_size-CI_Lower_limit,NA())</f>
        <v>#N/A</v>
      </c>
      <c r="R122" s="54" t="e">
        <f>IF(AND(Sufficient_data="Yes",Include_study?="Yes",Input!Number_of_observations&lt;&gt;""),CI_Upper_limit-Effect_size,NA())</f>
        <v>#N/A</v>
      </c>
      <c r="S122" s="33"/>
      <c r="T122" s="33"/>
      <c r="U122" s="33"/>
      <c r="V122" s="33"/>
      <c r="W122" s="163"/>
      <c r="X122" s="16" t="str">
        <f t="shared" si="245"/>
        <v/>
      </c>
      <c r="Y122" s="6" t="str">
        <f t="shared" si="214"/>
        <v/>
      </c>
      <c r="Z122" s="6" t="str">
        <f t="shared" si="215"/>
        <v/>
      </c>
      <c r="AA122" s="6" t="str">
        <f>IF(AND(Sufficient_data="Yes",Include_study?="Yes",Subgroup&lt;&gt;""),Input!Effect_size,"")</f>
        <v/>
      </c>
      <c r="AB122" s="6" t="str">
        <f t="shared" si="216"/>
        <v/>
      </c>
      <c r="AC122" s="6" t="str">
        <f t="shared" si="217"/>
        <v/>
      </c>
      <c r="AD122" s="6" t="str">
        <f t="shared" si="218"/>
        <v/>
      </c>
      <c r="AE122" s="6" t="str">
        <f t="shared" si="219"/>
        <v/>
      </c>
      <c r="AF122" s="6" t="str">
        <f t="shared" si="220"/>
        <v/>
      </c>
      <c r="AG122" s="125" t="str">
        <f t="shared" si="179"/>
        <v/>
      </c>
      <c r="AH122" s="128" t="str">
        <f t="shared" si="221"/>
        <v/>
      </c>
      <c r="AI122" s="33"/>
      <c r="AJ122" s="75" t="e">
        <f t="shared" si="246"/>
        <v>#N/A</v>
      </c>
      <c r="AK122" s="37" t="e">
        <f t="shared" si="222"/>
        <v>#N/A</v>
      </c>
      <c r="AL122" s="54" t="e">
        <f t="shared" si="223"/>
        <v>#N/A</v>
      </c>
      <c r="AM122" s="33"/>
      <c r="AN122" s="77" t="str">
        <f t="shared" si="247"/>
        <v/>
      </c>
      <c r="AO122" s="6" t="str">
        <f>IF(AND(Sufficient_data="Yes",Include_study?="Yes",Subgroup&lt;&gt;""),IF(COUNTIFS(Input!G$2:G121,"="&amp;"Yes",Input!C$2:C121,"="&amp;"Yes",Input!H$2:H121,"="&amp;Subgroup)&gt;0,"",Subgroup),"")</f>
        <v/>
      </c>
      <c r="AP122" s="16" t="str">
        <f t="shared" si="248"/>
        <v/>
      </c>
      <c r="AQ122" s="10" t="str">
        <f t="shared" si="249"/>
        <v/>
      </c>
      <c r="AR122" s="6" t="str">
        <f t="shared" si="250"/>
        <v/>
      </c>
      <c r="AS122" s="24" t="str">
        <f t="shared" si="251"/>
        <v/>
      </c>
      <c r="AT122" s="12" t="str">
        <f t="shared" si="252"/>
        <v/>
      </c>
      <c r="AU122" s="6" t="str">
        <f t="shared" si="253"/>
        <v/>
      </c>
      <c r="AV122" s="43" t="str">
        <f t="shared" si="224"/>
        <v/>
      </c>
      <c r="AW122" s="6" t="str">
        <f t="shared" si="254"/>
        <v/>
      </c>
      <c r="AX122" s="6" t="str">
        <f t="shared" si="255"/>
        <v/>
      </c>
      <c r="AY122" s="43" t="str">
        <f t="shared" si="225"/>
        <v/>
      </c>
      <c r="AZ122" s="16" t="str">
        <f t="shared" si="256"/>
        <v/>
      </c>
      <c r="BA122" s="131" t="str">
        <f t="shared" si="226"/>
        <v/>
      </c>
      <c r="BB122" s="131" t="str">
        <f t="shared" si="227"/>
        <v/>
      </c>
      <c r="BC122" s="6" t="str">
        <f t="shared" si="257"/>
        <v/>
      </c>
      <c r="BD122" s="6" t="str">
        <f t="shared" si="258"/>
        <v/>
      </c>
      <c r="BE122" s="131" t="str">
        <f t="shared" si="228"/>
        <v/>
      </c>
      <c r="BF122" s="131" t="str">
        <f t="shared" si="229"/>
        <v/>
      </c>
      <c r="BG122" s="6" t="str">
        <f t="shared" si="259"/>
        <v/>
      </c>
      <c r="BH122" s="6" t="str">
        <f t="shared" si="260"/>
        <v/>
      </c>
      <c r="BI122" s="6" t="str">
        <f t="shared" si="261"/>
        <v/>
      </c>
      <c r="BJ122" s="6" t="e">
        <f t="shared" si="262"/>
        <v>#N/A</v>
      </c>
      <c r="BK122" s="12" t="str">
        <f t="shared" si="203"/>
        <v/>
      </c>
      <c r="BL122" s="6" t="str">
        <f t="shared" si="263"/>
        <v/>
      </c>
      <c r="BM122" s="6" t="str">
        <f t="shared" si="230"/>
        <v/>
      </c>
      <c r="BN122" s="37" t="str">
        <f t="shared" si="264"/>
        <v/>
      </c>
      <c r="BO122" s="54" t="str">
        <f t="shared" si="204"/>
        <v/>
      </c>
      <c r="BP122" s="33"/>
      <c r="BQ122" s="33"/>
      <c r="BR122" s="33"/>
      <c r="BS122" s="33"/>
      <c r="BT122" s="164"/>
      <c r="BU122" s="6" t="e">
        <f t="shared" si="190"/>
        <v>#N/A</v>
      </c>
      <c r="BV122" s="6" t="e">
        <f t="shared" si="191"/>
        <v>#N/A</v>
      </c>
      <c r="BW122" s="6" t="str">
        <f t="shared" si="231"/>
        <v/>
      </c>
      <c r="BX122" s="6" t="str">
        <f>IF(AND(Sufficient_data="Yes",Include_study?="Yes",Moderator&lt;&gt;""),'Moderator Analysis'!F:F-CG$3,"")</f>
        <v/>
      </c>
      <c r="BY122" s="54" t="str">
        <f>IF(AND(Sufficient_data="Yes",Include_study?="Yes",Moderator&lt;&gt;""),Weightf*(Effect_size-CG$5-CG$4*'Moderator Analysis'!F:F)^2,"")</f>
        <v/>
      </c>
      <c r="BZ122" s="33"/>
      <c r="CA122" s="75" t="str">
        <f>IF(AND(Sufficient_data="Yes",Include_study?="Yes",Moderator&lt;&gt;""),1/('Publication Bias Analysis'!F122^2+CG$7),"")</f>
        <v/>
      </c>
      <c r="CB122" s="6" t="str">
        <f>IF(AND(Sufficient_data="Yes",Include_study?="Yes",CA122&lt;&gt;""),Effect_size-'Moderator Analysis'!J$37,"")</f>
        <v/>
      </c>
      <c r="CC122" s="6" t="str">
        <f t="shared" si="232"/>
        <v/>
      </c>
      <c r="CD122" s="54" t="str">
        <f>IF(AND(Sufficient_data="Yes",Include_study?="Yes",CA122&lt;&gt;""),CA:CA*(Effect_size-'Moderator Analysis'!J$29-'Moderator Analysis'!J$30*Moderator)^2,"")</f>
        <v/>
      </c>
      <c r="CI122" s="164"/>
      <c r="CJ122" s="166"/>
      <c r="CK122" s="6" t="str">
        <f t="shared" si="233"/>
        <v/>
      </c>
      <c r="CL122" s="37" t="str">
        <f t="shared" si="234"/>
        <v/>
      </c>
      <c r="CM122" s="37" t="str">
        <f>IF(AND(Include_study?="Yes",Sufficient_data="Yes"),1/(Standard_error^2+IF(Additional_model="Fixed effect",0,'Publication Bias Analysis'!L$32)),"")</f>
        <v/>
      </c>
      <c r="CN122" s="37" t="str">
        <f>IF(AND(Include_study?="Yes",Sufficient_data="Yes"),'Publication Bias Analysis'!E:E-'Publication Bias Analysis'!I$29,"")</f>
        <v/>
      </c>
      <c r="CO122" s="37" t="str">
        <f t="shared" si="235"/>
        <v/>
      </c>
      <c r="CP122" s="37" t="str">
        <f t="shared" si="236"/>
        <v/>
      </c>
      <c r="CQ122" s="104" t="str">
        <f t="shared" si="237"/>
        <v/>
      </c>
      <c r="CR122" s="104" t="str">
        <f>IF(AND(Include_study?="Yes",Sufficient_data="Yes"),CQ:CQ+IF(DC:DC&lt;0,-1,1)*COUNTIF(CQ$2:CQ121,CQ:CQ),"")</f>
        <v/>
      </c>
      <c r="CS122" s="104" t="str">
        <f>IF(AND(Include_study?="Yes",Sufficient_data="Yes"),RANK(DG:DG,DG:DG,1)*IF(DF:DF&lt;0,-1,1)+IF(DF:DF&lt;0,-1,1)*COUNTIF(CQ$2:CQ121,CQ:CQ),"")</f>
        <v/>
      </c>
      <c r="CT122" s="104" t="str">
        <f>IF(AND(Include_study?="Yes",Sufficient_data="Yes"),RANK(DJ:DJ,DJ:DJ,1)*IF(DI:DI&lt;0,-1,1)+IF(DI:DI&lt;0,-1,1)*COUNTIF(CQ$2:CQ121,CQ:CQ),"")</f>
        <v/>
      </c>
      <c r="CU122" s="6" t="e">
        <f>IF(AND(Include_study?="Yes",Sufficient_data="Yes"),'Publication Bias Analysis'!E:E,NA())</f>
        <v>#N/A</v>
      </c>
      <c r="CV122" s="54" t="e">
        <f>IF(AND(Include_study?="Yes",Sufficient_data="Yes"),'Publication Bias Analysis'!F:F,NA())</f>
        <v>#N/A</v>
      </c>
      <c r="CW122" s="33"/>
      <c r="CX122" s="33"/>
      <c r="CY122" s="33"/>
      <c r="CZ122" s="33"/>
      <c r="DA122" s="33"/>
      <c r="DB122" s="157"/>
      <c r="DC12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2" s="6" t="str">
        <f t="shared" si="265"/>
        <v/>
      </c>
      <c r="DE122" s="54" t="str">
        <f>IF(AND(Include_study?="Yes",Sufficient_data="Yes"),1/('Publication Bias Analysis'!F:F^2+IF(Additional_model="Fixed effect",0,$DN$6)),"")</f>
        <v/>
      </c>
      <c r="DF122" s="6" t="str">
        <f>IF(AND(Include_study?="Yes",Sufficient_data="Yes"),IF('Publication Bias Analysis'!L$38="Left",'Publication Bias Analysis'!E:E-DN$3,DN$3-'Publication Bias Analysis'!E:E),"")</f>
        <v/>
      </c>
      <c r="DG122" s="6" t="str">
        <f t="shared" si="266"/>
        <v/>
      </c>
      <c r="DH122" s="54" t="str">
        <f>IF(AND(DF122&lt;&gt;"",CR122&lt;=MAX(CR:CR)-DN$7),1/('Publication Bias Analysis'!F:F^2+IF(Additional_model="Fixed effect",0,$DN$13)),"")</f>
        <v/>
      </c>
      <c r="DI122" s="6" t="str">
        <f>IF(AND(Include_study?="Yes",Sufficient_data="Yes"),IF('Publication Bias Analysis'!L$38="Left",'Publication Bias Analysis'!E:E-DN$10,DN$10-'Publication Bias Analysis'!E:E),"")</f>
        <v/>
      </c>
      <c r="DJ122" s="6" t="str">
        <f t="shared" si="267"/>
        <v/>
      </c>
      <c r="DK122" s="54" t="str">
        <f t="shared" si="238"/>
        <v/>
      </c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W122" s="33"/>
      <c r="DX122" s="33"/>
      <c r="DY122" s="33"/>
      <c r="DZ122" s="33"/>
      <c r="EA122" s="33"/>
      <c r="EB122" s="157"/>
      <c r="EC122" s="6" t="str">
        <f>IF(AND(Include_study?="Yes",Sufficient_data="Yes"),Calculations!CO:CO-AVERAGE(Calculations!CO:CO),"")</f>
        <v/>
      </c>
      <c r="ED122" s="54" t="str">
        <f>IF(AND(Include_study?="Yes",Sufficient_data="Yes"),Calculations!CP122-('Publication Bias Analysis'!P$3+Calculations!CO122*'Publication Bias Analysis'!P$4),"")</f>
        <v/>
      </c>
      <c r="EE122" s="33"/>
      <c r="EF122" s="157"/>
      <c r="EG122" s="6" t="str">
        <f t="shared" si="239"/>
        <v/>
      </c>
      <c r="EH122" s="6" t="str">
        <f t="shared" si="240"/>
        <v/>
      </c>
      <c r="EI122" s="10" t="str">
        <f t="shared" si="241"/>
        <v/>
      </c>
      <c r="EJ122" s="10" t="str">
        <f t="shared" si="242"/>
        <v/>
      </c>
      <c r="EK122" s="10" t="str">
        <f>IF(AND(Include_study?="Yes",Sufficient_data="Yes"),COUNTIFS(EI$2:EI121,"&lt;"&amp;EI122,EJ$2:EJ121,"&lt;"&amp;EJ122)+COUNTIFS(EI$2:EI121,"&gt;"&amp;EI122,EJ$2:EJ121,"&gt;"&amp;EJ122)+COUNTIFS(EI123:EI$201,"&lt;"&amp;EI122,EJ123:EJ$201,"&lt;"&amp;EJ122)+COUNTIFS(EI123:EI$201,"&gt;"&amp;EI122,EJ123:EJ$201,"&gt;"&amp;EJ122),"")</f>
        <v/>
      </c>
      <c r="EL122" s="70" t="str">
        <f>IF(AND(Include_study?="Yes",Sufficient_data="Yes"),COUNTIFS(EI$2:EI121,"&lt;"&amp;EI122,EJ$2:EJ121,"&gt;"&amp;EJ122)+COUNTIFS(EI$2:EI121,"&gt;"&amp;EI122,EJ$2:EJ121,"&lt;"&amp;EJ122)+COUNTIFS(EI123:EI$201,"&lt;"&amp;EI122,EJ123:EJ$201,"&gt;"&amp;EJ122)+COUNTIFS(EI123:EI$201,"&gt;"&amp;EI122,EJ123:EJ$201,"&lt;"&amp;EJ122),"")</f>
        <v/>
      </c>
      <c r="EN122" s="157"/>
      <c r="EO122" s="33"/>
      <c r="EP122" s="33"/>
      <c r="EQ122" s="33"/>
      <c r="ER122" s="33"/>
      <c r="ES122" s="157"/>
      <c r="ET122" s="6" t="e">
        <f t="shared" si="243"/>
        <v>#N/A</v>
      </c>
      <c r="EU122" s="54" t="e">
        <f t="shared" si="244"/>
        <v>#N/A</v>
      </c>
      <c r="EV122" s="33"/>
      <c r="EW122" s="33"/>
      <c r="EX122" s="33"/>
      <c r="EY122" s="33"/>
      <c r="EZ122" s="33"/>
      <c r="FA122" s="157"/>
      <c r="FB122" s="10" t="str">
        <f>IF('Publication Bias Analysis'!AS:AS&lt;&gt;"",RANK('Publication Bias Analysis'!AS:AS,'Publication Bias Analysis'!AS:AS,1)+COUNTIF('Publication Bias Analysis'!AS$2:AS121,'Publication Bias Analysis'!AS122),"")</f>
        <v/>
      </c>
      <c r="FC122" s="6" t="str">
        <f t="shared" si="268"/>
        <v/>
      </c>
      <c r="FD122" s="43" t="e">
        <f>IF(AND(Include_study?="Yes",Sufficient_data="Yes"),'Publication Bias Analysis'!AR122,NA())</f>
        <v>#N/A</v>
      </c>
      <c r="FE122" s="43" t="e">
        <f>IF(AND(Include_study?="Yes",Sufficient_data="Yes"),'Publication Bias Analysis'!AS122,NA())</f>
        <v>#N/A</v>
      </c>
      <c r="FF122" s="6" t="str">
        <f>IF(AND(Include_study?="Yes",Sufficient_data="Yes"),Calculations!FD122-AVERAGE('Publication Bias Analysis'!AR:AR),"")</f>
        <v/>
      </c>
      <c r="FG122" s="54" t="str">
        <f>IF(AND(Include_study?="Yes",Sufficient_data="Yes"),FE:FE-('Publication Bias Analysis'!AV$30+'Publication Bias Analysis'!AV$31*FD:FD),"")</f>
        <v/>
      </c>
      <c r="FM122" s="157"/>
      <c r="FN122" s="6" t="str">
        <f t="shared" si="202"/>
        <v/>
      </c>
      <c r="FO122" s="6" t="str">
        <f t="shared" si="269"/>
        <v/>
      </c>
      <c r="FP122" s="54" t="str">
        <f t="shared" si="205"/>
        <v/>
      </c>
      <c r="FQ122" s="33"/>
    </row>
    <row r="123" spans="1:173" x14ac:dyDescent="0.2">
      <c r="A123" s="163"/>
      <c r="B123" s="10" t="str">
        <f>IF(AND(Sufficient_data="Yes",Include_study?="Yes"),IF(AND(Sort_By=$E$1,Order="Ascending"),IF(Input!Study_name="",COUNTIFS(Input!Study_name,"&lt;&gt;"&amp;"",Include_study?,"Yes",Sufficient_data,"Yes")+1,IF(COUNT(E123)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3" s="10" t="str">
        <f>IF(B123&lt;&gt;"",IF(B123=0,COUNTIF(B$2:B122,0)+1,COUNTIF(B$2:B122,B123)+COUNTIF(B:B,"&lt;"&amp;B123)+1),"")</f>
        <v/>
      </c>
      <c r="D123" s="10" t="str">
        <f t="shared" si="206"/>
        <v/>
      </c>
      <c r="E123" s="6" t="str">
        <f>IF(AND(Sufficient_data="Yes",Include_study?="Yes",Input!Study_name&lt;&gt;""),Input!Study_name,"")</f>
        <v/>
      </c>
      <c r="F123" s="6" t="str">
        <f>IF(AND(Sufficient_data="Yes",Include_study?="Yes"),Input!Effect_size,"")</f>
        <v/>
      </c>
      <c r="G123" s="10" t="str">
        <f>IF(AND(Sufficient_data="Yes",Include_study?="Yes",Input!Number_of_observations&lt;&gt;""),Input!Number_of_observations,"")</f>
        <v/>
      </c>
      <c r="H123" s="6" t="str">
        <f>IF(AND(Sufficient_data="Yes",Include_study?="Yes"),Input!Standard_error,"")</f>
        <v/>
      </c>
      <c r="I123" s="6" t="str">
        <f t="shared" si="207"/>
        <v/>
      </c>
      <c r="J123" s="6" t="str">
        <f t="shared" si="208"/>
        <v/>
      </c>
      <c r="K123" s="6" t="str">
        <f t="shared" si="209"/>
        <v/>
      </c>
      <c r="L123" s="6" t="str">
        <f t="shared" si="210"/>
        <v/>
      </c>
      <c r="M123" s="120" t="str">
        <f t="shared" si="211"/>
        <v/>
      </c>
      <c r="N123" s="54" t="str">
        <f t="shared" si="212"/>
        <v/>
      </c>
      <c r="O123" s="33"/>
      <c r="P123" s="75" t="e">
        <f t="shared" si="213"/>
        <v>#N/A</v>
      </c>
      <c r="Q123" s="6" t="e">
        <f>IF(AND(Sufficient_data="Yes",Include_study?="Yes",Input!Number_of_observations&lt;&gt;""),Effect_size-CI_Lower_limit,NA())</f>
        <v>#N/A</v>
      </c>
      <c r="R123" s="54" t="e">
        <f>IF(AND(Sufficient_data="Yes",Include_study?="Yes",Input!Number_of_observations&lt;&gt;""),CI_Upper_limit-Effect_size,NA())</f>
        <v>#N/A</v>
      </c>
      <c r="S123" s="33"/>
      <c r="T123" s="33"/>
      <c r="U123" s="33"/>
      <c r="V123" s="33"/>
      <c r="W123" s="163"/>
      <c r="X123" s="16" t="str">
        <f t="shared" si="245"/>
        <v/>
      </c>
      <c r="Y123" s="6" t="str">
        <f t="shared" si="214"/>
        <v/>
      </c>
      <c r="Z123" s="6" t="str">
        <f t="shared" si="215"/>
        <v/>
      </c>
      <c r="AA123" s="6" t="str">
        <f>IF(AND(Sufficient_data="Yes",Include_study?="Yes",Subgroup&lt;&gt;""),Input!Effect_size,"")</f>
        <v/>
      </c>
      <c r="AB123" s="6" t="str">
        <f t="shared" si="216"/>
        <v/>
      </c>
      <c r="AC123" s="6" t="str">
        <f t="shared" si="217"/>
        <v/>
      </c>
      <c r="AD123" s="6" t="str">
        <f t="shared" si="218"/>
        <v/>
      </c>
      <c r="AE123" s="6" t="str">
        <f t="shared" si="219"/>
        <v/>
      </c>
      <c r="AF123" s="6" t="str">
        <f t="shared" si="220"/>
        <v/>
      </c>
      <c r="AG123" s="125" t="str">
        <f t="shared" si="179"/>
        <v/>
      </c>
      <c r="AH123" s="128" t="str">
        <f t="shared" si="221"/>
        <v/>
      </c>
      <c r="AI123" s="33"/>
      <c r="AJ123" s="75" t="e">
        <f t="shared" si="246"/>
        <v>#N/A</v>
      </c>
      <c r="AK123" s="37" t="e">
        <f t="shared" si="222"/>
        <v>#N/A</v>
      </c>
      <c r="AL123" s="54" t="e">
        <f t="shared" si="223"/>
        <v>#N/A</v>
      </c>
      <c r="AM123" s="33"/>
      <c r="AN123" s="77" t="str">
        <f t="shared" si="247"/>
        <v/>
      </c>
      <c r="AO123" s="6" t="str">
        <f>IF(AND(Sufficient_data="Yes",Include_study?="Yes",Subgroup&lt;&gt;""),IF(COUNTIFS(Input!G$2:G122,"="&amp;"Yes",Input!C$2:C122,"="&amp;"Yes",Input!H$2:H122,"="&amp;Subgroup)&gt;0,"",Subgroup),"")</f>
        <v/>
      </c>
      <c r="AP123" s="16" t="str">
        <f t="shared" si="248"/>
        <v/>
      </c>
      <c r="AQ123" s="10" t="str">
        <f t="shared" si="249"/>
        <v/>
      </c>
      <c r="AR123" s="6" t="str">
        <f t="shared" si="250"/>
        <v/>
      </c>
      <c r="AS123" s="24" t="str">
        <f t="shared" si="251"/>
        <v/>
      </c>
      <c r="AT123" s="12" t="str">
        <f t="shared" si="252"/>
        <v/>
      </c>
      <c r="AU123" s="6" t="str">
        <f t="shared" si="253"/>
        <v/>
      </c>
      <c r="AV123" s="43" t="str">
        <f t="shared" si="224"/>
        <v/>
      </c>
      <c r="AW123" s="6" t="str">
        <f t="shared" si="254"/>
        <v/>
      </c>
      <c r="AX123" s="6" t="str">
        <f t="shared" si="255"/>
        <v/>
      </c>
      <c r="AY123" s="43" t="str">
        <f t="shared" si="225"/>
        <v/>
      </c>
      <c r="AZ123" s="16" t="str">
        <f t="shared" si="256"/>
        <v/>
      </c>
      <c r="BA123" s="131" t="str">
        <f t="shared" si="226"/>
        <v/>
      </c>
      <c r="BB123" s="131" t="str">
        <f t="shared" si="227"/>
        <v/>
      </c>
      <c r="BC123" s="6" t="str">
        <f t="shared" si="257"/>
        <v/>
      </c>
      <c r="BD123" s="6" t="str">
        <f t="shared" si="258"/>
        <v/>
      </c>
      <c r="BE123" s="131" t="str">
        <f t="shared" si="228"/>
        <v/>
      </c>
      <c r="BF123" s="131" t="str">
        <f t="shared" si="229"/>
        <v/>
      </c>
      <c r="BG123" s="6" t="str">
        <f t="shared" si="259"/>
        <v/>
      </c>
      <c r="BH123" s="6" t="str">
        <f t="shared" si="260"/>
        <v/>
      </c>
      <c r="BI123" s="6" t="str">
        <f t="shared" si="261"/>
        <v/>
      </c>
      <c r="BJ123" s="6" t="e">
        <f t="shared" si="262"/>
        <v>#N/A</v>
      </c>
      <c r="BK123" s="12" t="str">
        <f t="shared" si="203"/>
        <v/>
      </c>
      <c r="BL123" s="6" t="str">
        <f t="shared" si="263"/>
        <v/>
      </c>
      <c r="BM123" s="6" t="str">
        <f t="shared" si="230"/>
        <v/>
      </c>
      <c r="BN123" s="37" t="str">
        <f t="shared" si="264"/>
        <v/>
      </c>
      <c r="BO123" s="54" t="str">
        <f t="shared" si="204"/>
        <v/>
      </c>
      <c r="BP123" s="33"/>
      <c r="BQ123" s="33"/>
      <c r="BR123" s="33"/>
      <c r="BS123" s="33"/>
      <c r="BT123" s="164"/>
      <c r="BU123" s="6" t="e">
        <f t="shared" si="190"/>
        <v>#N/A</v>
      </c>
      <c r="BV123" s="6" t="e">
        <f t="shared" si="191"/>
        <v>#N/A</v>
      </c>
      <c r="BW123" s="6" t="str">
        <f t="shared" si="231"/>
        <v/>
      </c>
      <c r="BX123" s="6" t="str">
        <f>IF(AND(Sufficient_data="Yes",Include_study?="Yes",Moderator&lt;&gt;""),'Moderator Analysis'!F:F-CG$3,"")</f>
        <v/>
      </c>
      <c r="BY123" s="54" t="str">
        <f>IF(AND(Sufficient_data="Yes",Include_study?="Yes",Moderator&lt;&gt;""),Weightf*(Effect_size-CG$5-CG$4*'Moderator Analysis'!F:F)^2,"")</f>
        <v/>
      </c>
      <c r="BZ123" s="33"/>
      <c r="CA123" s="75" t="str">
        <f>IF(AND(Sufficient_data="Yes",Include_study?="Yes",Moderator&lt;&gt;""),1/('Publication Bias Analysis'!F123^2+CG$7),"")</f>
        <v/>
      </c>
      <c r="CB123" s="6" t="str">
        <f>IF(AND(Sufficient_data="Yes",Include_study?="Yes",CA123&lt;&gt;""),Effect_size-'Moderator Analysis'!J$37,"")</f>
        <v/>
      </c>
      <c r="CC123" s="6" t="str">
        <f t="shared" si="232"/>
        <v/>
      </c>
      <c r="CD123" s="54" t="str">
        <f>IF(AND(Sufficient_data="Yes",Include_study?="Yes",CA123&lt;&gt;""),CA:CA*(Effect_size-'Moderator Analysis'!J$29-'Moderator Analysis'!J$30*Moderator)^2,"")</f>
        <v/>
      </c>
      <c r="CI123" s="164"/>
      <c r="CJ123" s="166"/>
      <c r="CK123" s="6" t="str">
        <f t="shared" si="233"/>
        <v/>
      </c>
      <c r="CL123" s="37" t="str">
        <f t="shared" si="234"/>
        <v/>
      </c>
      <c r="CM123" s="37" t="str">
        <f>IF(AND(Include_study?="Yes",Sufficient_data="Yes"),1/(Standard_error^2+IF(Additional_model="Fixed effect",0,'Publication Bias Analysis'!L$32)),"")</f>
        <v/>
      </c>
      <c r="CN123" s="37" t="str">
        <f>IF(AND(Include_study?="Yes",Sufficient_data="Yes"),'Publication Bias Analysis'!E:E-'Publication Bias Analysis'!I$29,"")</f>
        <v/>
      </c>
      <c r="CO123" s="37" t="str">
        <f t="shared" si="235"/>
        <v/>
      </c>
      <c r="CP123" s="37" t="str">
        <f t="shared" si="236"/>
        <v/>
      </c>
      <c r="CQ123" s="104" t="str">
        <f t="shared" si="237"/>
        <v/>
      </c>
      <c r="CR123" s="104" t="str">
        <f>IF(AND(Include_study?="Yes",Sufficient_data="Yes"),CQ:CQ+IF(DC:DC&lt;0,-1,1)*COUNTIF(CQ$2:CQ122,CQ:CQ),"")</f>
        <v/>
      </c>
      <c r="CS123" s="104" t="str">
        <f>IF(AND(Include_study?="Yes",Sufficient_data="Yes"),RANK(DG:DG,DG:DG,1)*IF(DF:DF&lt;0,-1,1)+IF(DF:DF&lt;0,-1,1)*COUNTIF(CQ$2:CQ122,CQ:CQ),"")</f>
        <v/>
      </c>
      <c r="CT123" s="104" t="str">
        <f>IF(AND(Include_study?="Yes",Sufficient_data="Yes"),RANK(DJ:DJ,DJ:DJ,1)*IF(DI:DI&lt;0,-1,1)+IF(DI:DI&lt;0,-1,1)*COUNTIF(CQ$2:CQ122,CQ:CQ),"")</f>
        <v/>
      </c>
      <c r="CU123" s="6" t="e">
        <f>IF(AND(Include_study?="Yes",Sufficient_data="Yes"),'Publication Bias Analysis'!E:E,NA())</f>
        <v>#N/A</v>
      </c>
      <c r="CV123" s="54" t="e">
        <f>IF(AND(Include_study?="Yes",Sufficient_data="Yes"),'Publication Bias Analysis'!F:F,NA())</f>
        <v>#N/A</v>
      </c>
      <c r="CW123" s="33"/>
      <c r="CX123" s="33"/>
      <c r="CY123" s="33"/>
      <c r="CZ123" s="33"/>
      <c r="DA123" s="33"/>
      <c r="DB123" s="157"/>
      <c r="DC12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3" s="6" t="str">
        <f t="shared" si="265"/>
        <v/>
      </c>
      <c r="DE123" s="54" t="str">
        <f>IF(AND(Include_study?="Yes",Sufficient_data="Yes"),1/('Publication Bias Analysis'!F:F^2+IF(Additional_model="Fixed effect",0,$DN$6)),"")</f>
        <v/>
      </c>
      <c r="DF123" s="6" t="str">
        <f>IF(AND(Include_study?="Yes",Sufficient_data="Yes"),IF('Publication Bias Analysis'!L$38="Left",'Publication Bias Analysis'!E:E-DN$3,DN$3-'Publication Bias Analysis'!E:E),"")</f>
        <v/>
      </c>
      <c r="DG123" s="6" t="str">
        <f t="shared" si="266"/>
        <v/>
      </c>
      <c r="DH123" s="54" t="str">
        <f>IF(AND(DF123&lt;&gt;"",CR123&lt;=MAX(CR:CR)-DN$7),1/('Publication Bias Analysis'!F:F^2+IF(Additional_model="Fixed effect",0,$DN$13)),"")</f>
        <v/>
      </c>
      <c r="DI123" s="6" t="str">
        <f>IF(AND(Include_study?="Yes",Sufficient_data="Yes"),IF('Publication Bias Analysis'!L$38="Left",'Publication Bias Analysis'!E:E-DN$10,DN$10-'Publication Bias Analysis'!E:E),"")</f>
        <v/>
      </c>
      <c r="DJ123" s="6" t="str">
        <f t="shared" si="267"/>
        <v/>
      </c>
      <c r="DK123" s="54" t="str">
        <f t="shared" si="238"/>
        <v/>
      </c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W123" s="33"/>
      <c r="DX123" s="33"/>
      <c r="DY123" s="33"/>
      <c r="DZ123" s="33"/>
      <c r="EA123" s="33"/>
      <c r="EB123" s="157"/>
      <c r="EC123" s="6" t="str">
        <f>IF(AND(Include_study?="Yes",Sufficient_data="Yes"),Calculations!CO:CO-AVERAGE(Calculations!CO:CO),"")</f>
        <v/>
      </c>
      <c r="ED123" s="54" t="str">
        <f>IF(AND(Include_study?="Yes",Sufficient_data="Yes"),Calculations!CP123-('Publication Bias Analysis'!P$3+Calculations!CO123*'Publication Bias Analysis'!P$4),"")</f>
        <v/>
      </c>
      <c r="EE123" s="33"/>
      <c r="EF123" s="157"/>
      <c r="EG123" s="6" t="str">
        <f t="shared" si="239"/>
        <v/>
      </c>
      <c r="EH123" s="6" t="str">
        <f t="shared" si="240"/>
        <v/>
      </c>
      <c r="EI123" s="10" t="str">
        <f t="shared" si="241"/>
        <v/>
      </c>
      <c r="EJ123" s="10" t="str">
        <f t="shared" si="242"/>
        <v/>
      </c>
      <c r="EK123" s="10" t="str">
        <f>IF(AND(Include_study?="Yes",Sufficient_data="Yes"),COUNTIFS(EI$2:EI122,"&lt;"&amp;EI123,EJ$2:EJ122,"&lt;"&amp;EJ123)+COUNTIFS(EI$2:EI122,"&gt;"&amp;EI123,EJ$2:EJ122,"&gt;"&amp;EJ123)+COUNTIFS(EI124:EI$201,"&lt;"&amp;EI123,EJ124:EJ$201,"&lt;"&amp;EJ123)+COUNTIFS(EI124:EI$201,"&gt;"&amp;EI123,EJ124:EJ$201,"&gt;"&amp;EJ123),"")</f>
        <v/>
      </c>
      <c r="EL123" s="70" t="str">
        <f>IF(AND(Include_study?="Yes",Sufficient_data="Yes"),COUNTIFS(EI$2:EI122,"&lt;"&amp;EI123,EJ$2:EJ122,"&gt;"&amp;EJ123)+COUNTIFS(EI$2:EI122,"&gt;"&amp;EI123,EJ$2:EJ122,"&lt;"&amp;EJ123)+COUNTIFS(EI124:EI$201,"&lt;"&amp;EI123,EJ124:EJ$201,"&gt;"&amp;EJ123)+COUNTIFS(EI124:EI$201,"&gt;"&amp;EI123,EJ124:EJ$201,"&lt;"&amp;EJ123),"")</f>
        <v/>
      </c>
      <c r="EN123" s="157"/>
      <c r="EO123" s="33"/>
      <c r="EP123" s="33"/>
      <c r="EQ123" s="33"/>
      <c r="ER123" s="33"/>
      <c r="ES123" s="157"/>
      <c r="ET123" s="6" t="e">
        <f t="shared" si="243"/>
        <v>#N/A</v>
      </c>
      <c r="EU123" s="54" t="e">
        <f t="shared" si="244"/>
        <v>#N/A</v>
      </c>
      <c r="EV123" s="33"/>
      <c r="EW123" s="33"/>
      <c r="EX123" s="33"/>
      <c r="EY123" s="33"/>
      <c r="EZ123" s="33"/>
      <c r="FA123" s="157"/>
      <c r="FB123" s="10" t="str">
        <f>IF('Publication Bias Analysis'!AS:AS&lt;&gt;"",RANK('Publication Bias Analysis'!AS:AS,'Publication Bias Analysis'!AS:AS,1)+COUNTIF('Publication Bias Analysis'!AS$2:AS122,'Publication Bias Analysis'!AS123),"")</f>
        <v/>
      </c>
      <c r="FC123" s="6" t="str">
        <f t="shared" si="268"/>
        <v/>
      </c>
      <c r="FD123" s="43" t="e">
        <f>IF(AND(Include_study?="Yes",Sufficient_data="Yes"),'Publication Bias Analysis'!AR123,NA())</f>
        <v>#N/A</v>
      </c>
      <c r="FE123" s="43" t="e">
        <f>IF(AND(Include_study?="Yes",Sufficient_data="Yes"),'Publication Bias Analysis'!AS123,NA())</f>
        <v>#N/A</v>
      </c>
      <c r="FF123" s="6" t="str">
        <f>IF(AND(Include_study?="Yes",Sufficient_data="Yes"),Calculations!FD123-AVERAGE('Publication Bias Analysis'!AR:AR),"")</f>
        <v/>
      </c>
      <c r="FG123" s="54" t="str">
        <f>IF(AND(Include_study?="Yes",Sufficient_data="Yes"),FE:FE-('Publication Bias Analysis'!AV$30+'Publication Bias Analysis'!AV$31*FD:FD),"")</f>
        <v/>
      </c>
      <c r="FM123" s="157"/>
      <c r="FN123" s="6" t="str">
        <f t="shared" si="202"/>
        <v/>
      </c>
      <c r="FO123" s="6" t="str">
        <f t="shared" si="269"/>
        <v/>
      </c>
      <c r="FP123" s="54" t="str">
        <f t="shared" si="205"/>
        <v/>
      </c>
      <c r="FQ123" s="33"/>
    </row>
    <row r="124" spans="1:173" x14ac:dyDescent="0.2">
      <c r="A124" s="163"/>
      <c r="B124" s="10" t="str">
        <f>IF(AND(Sufficient_data="Yes",Include_study?="Yes"),IF(AND(Sort_By=$E$1,Order="Ascending"),IF(Input!Study_name="",COUNTIFS(Input!Study_name,"&lt;&gt;"&amp;"",Include_study?,"Yes",Sufficient_data,"Yes")+1,IF(COUNT(E124)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4" s="10" t="str">
        <f>IF(B124&lt;&gt;"",IF(B124=0,COUNTIF(B$2:B123,0)+1,COUNTIF(B$2:B123,B124)+COUNTIF(B:B,"&lt;"&amp;B124)+1),"")</f>
        <v/>
      </c>
      <c r="D124" s="10" t="str">
        <f t="shared" si="206"/>
        <v/>
      </c>
      <c r="E124" s="6" t="str">
        <f>IF(AND(Sufficient_data="Yes",Include_study?="Yes",Input!Study_name&lt;&gt;""),Input!Study_name,"")</f>
        <v/>
      </c>
      <c r="F124" s="6" t="str">
        <f>IF(AND(Sufficient_data="Yes",Include_study?="Yes"),Input!Effect_size,"")</f>
        <v/>
      </c>
      <c r="G124" s="10" t="str">
        <f>IF(AND(Sufficient_data="Yes",Include_study?="Yes",Input!Number_of_observations&lt;&gt;""),Input!Number_of_observations,"")</f>
        <v/>
      </c>
      <c r="H124" s="6" t="str">
        <f>IF(AND(Sufficient_data="Yes",Include_study?="Yes"),Input!Standard_error,"")</f>
        <v/>
      </c>
      <c r="I124" s="6" t="str">
        <f t="shared" si="207"/>
        <v/>
      </c>
      <c r="J124" s="6" t="str">
        <f t="shared" si="208"/>
        <v/>
      </c>
      <c r="K124" s="6" t="str">
        <f t="shared" si="209"/>
        <v/>
      </c>
      <c r="L124" s="6" t="str">
        <f t="shared" si="210"/>
        <v/>
      </c>
      <c r="M124" s="120" t="str">
        <f t="shared" si="211"/>
        <v/>
      </c>
      <c r="N124" s="54" t="str">
        <f t="shared" si="212"/>
        <v/>
      </c>
      <c r="O124" s="33"/>
      <c r="P124" s="75" t="e">
        <f t="shared" si="213"/>
        <v>#N/A</v>
      </c>
      <c r="Q124" s="6" t="e">
        <f>IF(AND(Sufficient_data="Yes",Include_study?="Yes",Input!Number_of_observations&lt;&gt;""),Effect_size-CI_Lower_limit,NA())</f>
        <v>#N/A</v>
      </c>
      <c r="R124" s="54" t="e">
        <f>IF(AND(Sufficient_data="Yes",Include_study?="Yes",Input!Number_of_observations&lt;&gt;""),CI_Upper_limit-Effect_size,NA())</f>
        <v>#N/A</v>
      </c>
      <c r="S124" s="33"/>
      <c r="T124" s="33"/>
      <c r="U124" s="33"/>
      <c r="V124" s="33"/>
      <c r="W124" s="163"/>
      <c r="X124" s="16" t="str">
        <f t="shared" si="245"/>
        <v/>
      </c>
      <c r="Y124" s="6" t="str">
        <f t="shared" si="214"/>
        <v/>
      </c>
      <c r="Z124" s="6" t="str">
        <f t="shared" si="215"/>
        <v/>
      </c>
      <c r="AA124" s="6" t="str">
        <f>IF(AND(Sufficient_data="Yes",Include_study?="Yes",Subgroup&lt;&gt;""),Input!Effect_size,"")</f>
        <v/>
      </c>
      <c r="AB124" s="6" t="str">
        <f t="shared" si="216"/>
        <v/>
      </c>
      <c r="AC124" s="6" t="str">
        <f t="shared" si="217"/>
        <v/>
      </c>
      <c r="AD124" s="6" t="str">
        <f t="shared" si="218"/>
        <v/>
      </c>
      <c r="AE124" s="6" t="str">
        <f t="shared" si="219"/>
        <v/>
      </c>
      <c r="AF124" s="6" t="str">
        <f t="shared" si="220"/>
        <v/>
      </c>
      <c r="AG124" s="125" t="str">
        <f t="shared" si="179"/>
        <v/>
      </c>
      <c r="AH124" s="128" t="str">
        <f t="shared" si="221"/>
        <v/>
      </c>
      <c r="AI124" s="33"/>
      <c r="AJ124" s="75" t="e">
        <f t="shared" si="246"/>
        <v>#N/A</v>
      </c>
      <c r="AK124" s="37" t="e">
        <f t="shared" si="222"/>
        <v>#N/A</v>
      </c>
      <c r="AL124" s="54" t="e">
        <f t="shared" si="223"/>
        <v>#N/A</v>
      </c>
      <c r="AM124" s="33"/>
      <c r="AN124" s="77" t="str">
        <f t="shared" si="247"/>
        <v/>
      </c>
      <c r="AO124" s="6" t="str">
        <f>IF(AND(Sufficient_data="Yes",Include_study?="Yes",Subgroup&lt;&gt;""),IF(COUNTIFS(Input!G$2:G123,"="&amp;"Yes",Input!C$2:C123,"="&amp;"Yes",Input!H$2:H123,"="&amp;Subgroup)&gt;0,"",Subgroup),"")</f>
        <v/>
      </c>
      <c r="AP124" s="16" t="str">
        <f t="shared" si="248"/>
        <v/>
      </c>
      <c r="AQ124" s="10" t="str">
        <f t="shared" si="249"/>
        <v/>
      </c>
      <c r="AR124" s="6" t="str">
        <f t="shared" si="250"/>
        <v/>
      </c>
      <c r="AS124" s="24" t="str">
        <f t="shared" si="251"/>
        <v/>
      </c>
      <c r="AT124" s="12" t="str">
        <f t="shared" si="252"/>
        <v/>
      </c>
      <c r="AU124" s="6" t="str">
        <f t="shared" si="253"/>
        <v/>
      </c>
      <c r="AV124" s="43" t="str">
        <f t="shared" si="224"/>
        <v/>
      </c>
      <c r="AW124" s="6" t="str">
        <f t="shared" si="254"/>
        <v/>
      </c>
      <c r="AX124" s="6" t="str">
        <f t="shared" si="255"/>
        <v/>
      </c>
      <c r="AY124" s="43" t="str">
        <f t="shared" si="225"/>
        <v/>
      </c>
      <c r="AZ124" s="16" t="str">
        <f t="shared" si="256"/>
        <v/>
      </c>
      <c r="BA124" s="131" t="str">
        <f t="shared" si="226"/>
        <v/>
      </c>
      <c r="BB124" s="131" t="str">
        <f t="shared" si="227"/>
        <v/>
      </c>
      <c r="BC124" s="6" t="str">
        <f t="shared" si="257"/>
        <v/>
      </c>
      <c r="BD124" s="6" t="str">
        <f t="shared" si="258"/>
        <v/>
      </c>
      <c r="BE124" s="131" t="str">
        <f t="shared" si="228"/>
        <v/>
      </c>
      <c r="BF124" s="131" t="str">
        <f t="shared" si="229"/>
        <v/>
      </c>
      <c r="BG124" s="6" t="str">
        <f t="shared" si="259"/>
        <v/>
      </c>
      <c r="BH124" s="6" t="str">
        <f t="shared" si="260"/>
        <v/>
      </c>
      <c r="BI124" s="6" t="str">
        <f t="shared" si="261"/>
        <v/>
      </c>
      <c r="BJ124" s="6" t="e">
        <f t="shared" si="262"/>
        <v>#N/A</v>
      </c>
      <c r="BK124" s="12" t="str">
        <f t="shared" si="203"/>
        <v/>
      </c>
      <c r="BL124" s="6" t="str">
        <f t="shared" si="263"/>
        <v/>
      </c>
      <c r="BM124" s="6" t="str">
        <f t="shared" si="230"/>
        <v/>
      </c>
      <c r="BN124" s="37" t="str">
        <f t="shared" si="264"/>
        <v/>
      </c>
      <c r="BO124" s="54" t="str">
        <f t="shared" si="204"/>
        <v/>
      </c>
      <c r="BP124" s="33"/>
      <c r="BQ124" s="33"/>
      <c r="BR124" s="33"/>
      <c r="BS124" s="33"/>
      <c r="BT124" s="164"/>
      <c r="BU124" s="6" t="e">
        <f t="shared" si="190"/>
        <v>#N/A</v>
      </c>
      <c r="BV124" s="6" t="e">
        <f t="shared" si="191"/>
        <v>#N/A</v>
      </c>
      <c r="BW124" s="6" t="str">
        <f t="shared" si="231"/>
        <v/>
      </c>
      <c r="BX124" s="6" t="str">
        <f>IF(AND(Sufficient_data="Yes",Include_study?="Yes",Moderator&lt;&gt;""),'Moderator Analysis'!F:F-CG$3,"")</f>
        <v/>
      </c>
      <c r="BY124" s="54" t="str">
        <f>IF(AND(Sufficient_data="Yes",Include_study?="Yes",Moderator&lt;&gt;""),Weightf*(Effect_size-CG$5-CG$4*'Moderator Analysis'!F:F)^2,"")</f>
        <v/>
      </c>
      <c r="BZ124" s="33"/>
      <c r="CA124" s="75" t="str">
        <f>IF(AND(Sufficient_data="Yes",Include_study?="Yes",Moderator&lt;&gt;""),1/('Publication Bias Analysis'!F124^2+CG$7),"")</f>
        <v/>
      </c>
      <c r="CB124" s="6" t="str">
        <f>IF(AND(Sufficient_data="Yes",Include_study?="Yes",CA124&lt;&gt;""),Effect_size-'Moderator Analysis'!J$37,"")</f>
        <v/>
      </c>
      <c r="CC124" s="6" t="str">
        <f t="shared" si="232"/>
        <v/>
      </c>
      <c r="CD124" s="54" t="str">
        <f>IF(AND(Sufficient_data="Yes",Include_study?="Yes",CA124&lt;&gt;""),CA:CA*(Effect_size-'Moderator Analysis'!J$29-'Moderator Analysis'!J$30*Moderator)^2,"")</f>
        <v/>
      </c>
      <c r="CI124" s="164"/>
      <c r="CJ124" s="166"/>
      <c r="CK124" s="6" t="str">
        <f t="shared" si="233"/>
        <v/>
      </c>
      <c r="CL124" s="37" t="str">
        <f t="shared" si="234"/>
        <v/>
      </c>
      <c r="CM124" s="37" t="str">
        <f>IF(AND(Include_study?="Yes",Sufficient_data="Yes"),1/(Standard_error^2+IF(Additional_model="Fixed effect",0,'Publication Bias Analysis'!L$32)),"")</f>
        <v/>
      </c>
      <c r="CN124" s="37" t="str">
        <f>IF(AND(Include_study?="Yes",Sufficient_data="Yes"),'Publication Bias Analysis'!E:E-'Publication Bias Analysis'!I$29,"")</f>
        <v/>
      </c>
      <c r="CO124" s="37" t="str">
        <f t="shared" si="235"/>
        <v/>
      </c>
      <c r="CP124" s="37" t="str">
        <f t="shared" si="236"/>
        <v/>
      </c>
      <c r="CQ124" s="104" t="str">
        <f t="shared" si="237"/>
        <v/>
      </c>
      <c r="CR124" s="104" t="str">
        <f>IF(AND(Include_study?="Yes",Sufficient_data="Yes"),CQ:CQ+IF(DC:DC&lt;0,-1,1)*COUNTIF(CQ$2:CQ123,CQ:CQ),"")</f>
        <v/>
      </c>
      <c r="CS124" s="104" t="str">
        <f>IF(AND(Include_study?="Yes",Sufficient_data="Yes"),RANK(DG:DG,DG:DG,1)*IF(DF:DF&lt;0,-1,1)+IF(DF:DF&lt;0,-1,1)*COUNTIF(CQ$2:CQ123,CQ:CQ),"")</f>
        <v/>
      </c>
      <c r="CT124" s="104" t="str">
        <f>IF(AND(Include_study?="Yes",Sufficient_data="Yes"),RANK(DJ:DJ,DJ:DJ,1)*IF(DI:DI&lt;0,-1,1)+IF(DI:DI&lt;0,-1,1)*COUNTIF(CQ$2:CQ123,CQ:CQ),"")</f>
        <v/>
      </c>
      <c r="CU124" s="6" t="e">
        <f>IF(AND(Include_study?="Yes",Sufficient_data="Yes"),'Publication Bias Analysis'!E:E,NA())</f>
        <v>#N/A</v>
      </c>
      <c r="CV124" s="54" t="e">
        <f>IF(AND(Include_study?="Yes",Sufficient_data="Yes"),'Publication Bias Analysis'!F:F,NA())</f>
        <v>#N/A</v>
      </c>
      <c r="CW124" s="33"/>
      <c r="CX124" s="33"/>
      <c r="CY124" s="33"/>
      <c r="CZ124" s="33"/>
      <c r="DA124" s="33"/>
      <c r="DB124" s="157"/>
      <c r="DC12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4" s="6" t="str">
        <f t="shared" si="265"/>
        <v/>
      </c>
      <c r="DE124" s="54" t="str">
        <f>IF(AND(Include_study?="Yes",Sufficient_data="Yes"),1/('Publication Bias Analysis'!F:F^2+IF(Additional_model="Fixed effect",0,$DN$6)),"")</f>
        <v/>
      </c>
      <c r="DF124" s="6" t="str">
        <f>IF(AND(Include_study?="Yes",Sufficient_data="Yes"),IF('Publication Bias Analysis'!L$38="Left",'Publication Bias Analysis'!E:E-DN$3,DN$3-'Publication Bias Analysis'!E:E),"")</f>
        <v/>
      </c>
      <c r="DG124" s="6" t="str">
        <f t="shared" si="266"/>
        <v/>
      </c>
      <c r="DH124" s="54" t="str">
        <f>IF(AND(DF124&lt;&gt;"",CR124&lt;=MAX(CR:CR)-DN$7),1/('Publication Bias Analysis'!F:F^2+IF(Additional_model="Fixed effect",0,$DN$13)),"")</f>
        <v/>
      </c>
      <c r="DI124" s="6" t="str">
        <f>IF(AND(Include_study?="Yes",Sufficient_data="Yes"),IF('Publication Bias Analysis'!L$38="Left",'Publication Bias Analysis'!E:E-DN$10,DN$10-'Publication Bias Analysis'!E:E),"")</f>
        <v/>
      </c>
      <c r="DJ124" s="6" t="str">
        <f t="shared" si="267"/>
        <v/>
      </c>
      <c r="DK124" s="54" t="str">
        <f t="shared" si="238"/>
        <v/>
      </c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W124" s="33"/>
      <c r="DX124" s="33"/>
      <c r="DY124" s="33"/>
      <c r="DZ124" s="33"/>
      <c r="EA124" s="33"/>
      <c r="EB124" s="157"/>
      <c r="EC124" s="6" t="str">
        <f>IF(AND(Include_study?="Yes",Sufficient_data="Yes"),Calculations!CO:CO-AVERAGE(Calculations!CO:CO),"")</f>
        <v/>
      </c>
      <c r="ED124" s="54" t="str">
        <f>IF(AND(Include_study?="Yes",Sufficient_data="Yes"),Calculations!CP124-('Publication Bias Analysis'!P$3+Calculations!CO124*'Publication Bias Analysis'!P$4),"")</f>
        <v/>
      </c>
      <c r="EE124" s="33"/>
      <c r="EF124" s="157"/>
      <c r="EG124" s="6" t="str">
        <f t="shared" si="239"/>
        <v/>
      </c>
      <c r="EH124" s="6" t="str">
        <f t="shared" si="240"/>
        <v/>
      </c>
      <c r="EI124" s="10" t="str">
        <f t="shared" si="241"/>
        <v/>
      </c>
      <c r="EJ124" s="10" t="str">
        <f t="shared" si="242"/>
        <v/>
      </c>
      <c r="EK124" s="10" t="str">
        <f>IF(AND(Include_study?="Yes",Sufficient_data="Yes"),COUNTIFS(EI$2:EI123,"&lt;"&amp;EI124,EJ$2:EJ123,"&lt;"&amp;EJ124)+COUNTIFS(EI$2:EI123,"&gt;"&amp;EI124,EJ$2:EJ123,"&gt;"&amp;EJ124)+COUNTIFS(EI125:EI$201,"&lt;"&amp;EI124,EJ125:EJ$201,"&lt;"&amp;EJ124)+COUNTIFS(EI125:EI$201,"&gt;"&amp;EI124,EJ125:EJ$201,"&gt;"&amp;EJ124),"")</f>
        <v/>
      </c>
      <c r="EL124" s="70" t="str">
        <f>IF(AND(Include_study?="Yes",Sufficient_data="Yes"),COUNTIFS(EI$2:EI123,"&lt;"&amp;EI124,EJ$2:EJ123,"&gt;"&amp;EJ124)+COUNTIFS(EI$2:EI123,"&gt;"&amp;EI124,EJ$2:EJ123,"&lt;"&amp;EJ124)+COUNTIFS(EI125:EI$201,"&lt;"&amp;EI124,EJ125:EJ$201,"&gt;"&amp;EJ124)+COUNTIFS(EI125:EI$201,"&gt;"&amp;EI124,EJ125:EJ$201,"&lt;"&amp;EJ124),"")</f>
        <v/>
      </c>
      <c r="EN124" s="157"/>
      <c r="EO124" s="33"/>
      <c r="EP124" s="33"/>
      <c r="EQ124" s="33"/>
      <c r="ER124" s="33"/>
      <c r="ES124" s="157"/>
      <c r="ET124" s="6" t="e">
        <f t="shared" si="243"/>
        <v>#N/A</v>
      </c>
      <c r="EU124" s="54" t="e">
        <f t="shared" si="244"/>
        <v>#N/A</v>
      </c>
      <c r="EV124" s="33"/>
      <c r="EW124" s="33"/>
      <c r="EX124" s="33"/>
      <c r="EY124" s="33"/>
      <c r="EZ124" s="33"/>
      <c r="FA124" s="157"/>
      <c r="FB124" s="10" t="str">
        <f>IF('Publication Bias Analysis'!AS:AS&lt;&gt;"",RANK('Publication Bias Analysis'!AS:AS,'Publication Bias Analysis'!AS:AS,1)+COUNTIF('Publication Bias Analysis'!AS$2:AS123,'Publication Bias Analysis'!AS124),"")</f>
        <v/>
      </c>
      <c r="FC124" s="6" t="str">
        <f t="shared" si="268"/>
        <v/>
      </c>
      <c r="FD124" s="43" t="e">
        <f>IF(AND(Include_study?="Yes",Sufficient_data="Yes"),'Publication Bias Analysis'!AR124,NA())</f>
        <v>#N/A</v>
      </c>
      <c r="FE124" s="43" t="e">
        <f>IF(AND(Include_study?="Yes",Sufficient_data="Yes"),'Publication Bias Analysis'!AS124,NA())</f>
        <v>#N/A</v>
      </c>
      <c r="FF124" s="6" t="str">
        <f>IF(AND(Include_study?="Yes",Sufficient_data="Yes"),Calculations!FD124-AVERAGE('Publication Bias Analysis'!AR:AR),"")</f>
        <v/>
      </c>
      <c r="FG124" s="54" t="str">
        <f>IF(AND(Include_study?="Yes",Sufficient_data="Yes"),FE:FE-('Publication Bias Analysis'!AV$30+'Publication Bias Analysis'!AV$31*FD:FD),"")</f>
        <v/>
      </c>
      <c r="FM124" s="157"/>
      <c r="FN124" s="6" t="str">
        <f t="shared" si="202"/>
        <v/>
      </c>
      <c r="FO124" s="6" t="str">
        <f t="shared" si="269"/>
        <v/>
      </c>
      <c r="FP124" s="54" t="str">
        <f t="shared" si="205"/>
        <v/>
      </c>
      <c r="FQ124" s="33"/>
    </row>
    <row r="125" spans="1:173" x14ac:dyDescent="0.2">
      <c r="A125" s="163"/>
      <c r="B125" s="10" t="str">
        <f>IF(AND(Sufficient_data="Yes",Include_study?="Yes"),IF(AND(Sort_By=$E$1,Order="Ascending"),IF(Input!Study_name="",COUNTIFS(Input!Study_name,"&lt;&gt;"&amp;"",Include_study?,"Yes",Sufficient_data,"Yes")+1,IF(COUNT(E125)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5" s="10" t="str">
        <f>IF(B125&lt;&gt;"",IF(B125=0,COUNTIF(B$2:B124,0)+1,COUNTIF(B$2:B124,B125)+COUNTIF(B:B,"&lt;"&amp;B125)+1),"")</f>
        <v/>
      </c>
      <c r="D125" s="10" t="str">
        <f t="shared" si="206"/>
        <v/>
      </c>
      <c r="E125" s="6" t="str">
        <f>IF(AND(Sufficient_data="Yes",Include_study?="Yes",Input!Study_name&lt;&gt;""),Input!Study_name,"")</f>
        <v/>
      </c>
      <c r="F125" s="6" t="str">
        <f>IF(AND(Sufficient_data="Yes",Include_study?="Yes"),Input!Effect_size,"")</f>
        <v/>
      </c>
      <c r="G125" s="10" t="str">
        <f>IF(AND(Sufficient_data="Yes",Include_study?="Yes",Input!Number_of_observations&lt;&gt;""),Input!Number_of_observations,"")</f>
        <v/>
      </c>
      <c r="H125" s="6" t="str">
        <f>IF(AND(Sufficient_data="Yes",Include_study?="Yes"),Input!Standard_error,"")</f>
        <v/>
      </c>
      <c r="I125" s="6" t="str">
        <f t="shared" si="207"/>
        <v/>
      </c>
      <c r="J125" s="6" t="str">
        <f t="shared" si="208"/>
        <v/>
      </c>
      <c r="K125" s="6" t="str">
        <f t="shared" si="209"/>
        <v/>
      </c>
      <c r="L125" s="6" t="str">
        <f t="shared" si="210"/>
        <v/>
      </c>
      <c r="M125" s="120" t="str">
        <f t="shared" si="211"/>
        <v/>
      </c>
      <c r="N125" s="54" t="str">
        <f t="shared" si="212"/>
        <v/>
      </c>
      <c r="O125" s="33"/>
      <c r="P125" s="75" t="e">
        <f t="shared" si="213"/>
        <v>#N/A</v>
      </c>
      <c r="Q125" s="6" t="e">
        <f>IF(AND(Sufficient_data="Yes",Include_study?="Yes",Input!Number_of_observations&lt;&gt;""),Effect_size-CI_Lower_limit,NA())</f>
        <v>#N/A</v>
      </c>
      <c r="R125" s="54" t="e">
        <f>IF(AND(Sufficient_data="Yes",Include_study?="Yes",Input!Number_of_observations&lt;&gt;""),CI_Upper_limit-Effect_size,NA())</f>
        <v>#N/A</v>
      </c>
      <c r="S125" s="33"/>
      <c r="T125" s="33"/>
      <c r="U125" s="33"/>
      <c r="V125" s="33"/>
      <c r="W125" s="163"/>
      <c r="X125" s="16" t="str">
        <f t="shared" si="245"/>
        <v/>
      </c>
      <c r="Y125" s="6" t="str">
        <f t="shared" si="214"/>
        <v/>
      </c>
      <c r="Z125" s="6" t="str">
        <f t="shared" si="215"/>
        <v/>
      </c>
      <c r="AA125" s="6" t="str">
        <f>IF(AND(Sufficient_data="Yes",Include_study?="Yes",Subgroup&lt;&gt;""),Input!Effect_size,"")</f>
        <v/>
      </c>
      <c r="AB125" s="6" t="str">
        <f t="shared" si="216"/>
        <v/>
      </c>
      <c r="AC125" s="6" t="str">
        <f t="shared" si="217"/>
        <v/>
      </c>
      <c r="AD125" s="6" t="str">
        <f t="shared" si="218"/>
        <v/>
      </c>
      <c r="AE125" s="6" t="str">
        <f t="shared" si="219"/>
        <v/>
      </c>
      <c r="AF125" s="6" t="str">
        <f t="shared" si="220"/>
        <v/>
      </c>
      <c r="AG125" s="125" t="str">
        <f t="shared" si="179"/>
        <v/>
      </c>
      <c r="AH125" s="128" t="str">
        <f t="shared" si="221"/>
        <v/>
      </c>
      <c r="AI125" s="33"/>
      <c r="AJ125" s="75" t="e">
        <f t="shared" si="246"/>
        <v>#N/A</v>
      </c>
      <c r="AK125" s="37" t="e">
        <f t="shared" si="222"/>
        <v>#N/A</v>
      </c>
      <c r="AL125" s="54" t="e">
        <f t="shared" si="223"/>
        <v>#N/A</v>
      </c>
      <c r="AM125" s="33"/>
      <c r="AN125" s="77" t="str">
        <f t="shared" si="247"/>
        <v/>
      </c>
      <c r="AO125" s="6" t="str">
        <f>IF(AND(Sufficient_data="Yes",Include_study?="Yes",Subgroup&lt;&gt;""),IF(COUNTIFS(Input!G$2:G124,"="&amp;"Yes",Input!C$2:C124,"="&amp;"Yes",Input!H$2:H124,"="&amp;Subgroup)&gt;0,"",Subgroup),"")</f>
        <v/>
      </c>
      <c r="AP125" s="16" t="str">
        <f t="shared" si="248"/>
        <v/>
      </c>
      <c r="AQ125" s="10" t="str">
        <f t="shared" si="249"/>
        <v/>
      </c>
      <c r="AR125" s="6" t="str">
        <f t="shared" si="250"/>
        <v/>
      </c>
      <c r="AS125" s="24" t="str">
        <f t="shared" si="251"/>
        <v/>
      </c>
      <c r="AT125" s="12" t="str">
        <f t="shared" si="252"/>
        <v/>
      </c>
      <c r="AU125" s="6" t="str">
        <f t="shared" si="253"/>
        <v/>
      </c>
      <c r="AV125" s="43" t="str">
        <f t="shared" si="224"/>
        <v/>
      </c>
      <c r="AW125" s="6" t="str">
        <f t="shared" si="254"/>
        <v/>
      </c>
      <c r="AX125" s="6" t="str">
        <f t="shared" si="255"/>
        <v/>
      </c>
      <c r="AY125" s="43" t="str">
        <f t="shared" si="225"/>
        <v/>
      </c>
      <c r="AZ125" s="16" t="str">
        <f t="shared" si="256"/>
        <v/>
      </c>
      <c r="BA125" s="131" t="str">
        <f t="shared" si="226"/>
        <v/>
      </c>
      <c r="BB125" s="131" t="str">
        <f t="shared" si="227"/>
        <v/>
      </c>
      <c r="BC125" s="6" t="str">
        <f t="shared" si="257"/>
        <v/>
      </c>
      <c r="BD125" s="6" t="str">
        <f t="shared" si="258"/>
        <v/>
      </c>
      <c r="BE125" s="131" t="str">
        <f t="shared" si="228"/>
        <v/>
      </c>
      <c r="BF125" s="131" t="str">
        <f t="shared" si="229"/>
        <v/>
      </c>
      <c r="BG125" s="6" t="str">
        <f t="shared" si="259"/>
        <v/>
      </c>
      <c r="BH125" s="6" t="str">
        <f t="shared" si="260"/>
        <v/>
      </c>
      <c r="BI125" s="6" t="str">
        <f t="shared" si="261"/>
        <v/>
      </c>
      <c r="BJ125" s="6" t="e">
        <f t="shared" si="262"/>
        <v>#N/A</v>
      </c>
      <c r="BK125" s="12" t="str">
        <f t="shared" si="203"/>
        <v/>
      </c>
      <c r="BL125" s="6" t="str">
        <f t="shared" si="263"/>
        <v/>
      </c>
      <c r="BM125" s="6" t="str">
        <f t="shared" si="230"/>
        <v/>
      </c>
      <c r="BN125" s="37" t="str">
        <f t="shared" si="264"/>
        <v/>
      </c>
      <c r="BO125" s="54" t="str">
        <f t="shared" si="204"/>
        <v/>
      </c>
      <c r="BP125" s="33"/>
      <c r="BQ125" s="33"/>
      <c r="BR125" s="33"/>
      <c r="BS125" s="33"/>
      <c r="BT125" s="164"/>
      <c r="BU125" s="6" t="e">
        <f t="shared" si="190"/>
        <v>#N/A</v>
      </c>
      <c r="BV125" s="6" t="e">
        <f t="shared" si="191"/>
        <v>#N/A</v>
      </c>
      <c r="BW125" s="6" t="str">
        <f t="shared" si="231"/>
        <v/>
      </c>
      <c r="BX125" s="6" t="str">
        <f>IF(AND(Sufficient_data="Yes",Include_study?="Yes",Moderator&lt;&gt;""),'Moderator Analysis'!F:F-CG$3,"")</f>
        <v/>
      </c>
      <c r="BY125" s="54" t="str">
        <f>IF(AND(Sufficient_data="Yes",Include_study?="Yes",Moderator&lt;&gt;""),Weightf*(Effect_size-CG$5-CG$4*'Moderator Analysis'!F:F)^2,"")</f>
        <v/>
      </c>
      <c r="BZ125" s="33"/>
      <c r="CA125" s="75" t="str">
        <f>IF(AND(Sufficient_data="Yes",Include_study?="Yes",Moderator&lt;&gt;""),1/('Publication Bias Analysis'!F125^2+CG$7),"")</f>
        <v/>
      </c>
      <c r="CB125" s="6" t="str">
        <f>IF(AND(Sufficient_data="Yes",Include_study?="Yes",CA125&lt;&gt;""),Effect_size-'Moderator Analysis'!J$37,"")</f>
        <v/>
      </c>
      <c r="CC125" s="6" t="str">
        <f t="shared" si="232"/>
        <v/>
      </c>
      <c r="CD125" s="54" t="str">
        <f>IF(AND(Sufficient_data="Yes",Include_study?="Yes",CA125&lt;&gt;""),CA:CA*(Effect_size-'Moderator Analysis'!J$29-'Moderator Analysis'!J$30*Moderator)^2,"")</f>
        <v/>
      </c>
      <c r="CI125" s="164"/>
      <c r="CJ125" s="166"/>
      <c r="CK125" s="6" t="str">
        <f t="shared" si="233"/>
        <v/>
      </c>
      <c r="CL125" s="37" t="str">
        <f t="shared" si="234"/>
        <v/>
      </c>
      <c r="CM125" s="37" t="str">
        <f>IF(AND(Include_study?="Yes",Sufficient_data="Yes"),1/(Standard_error^2+IF(Additional_model="Fixed effect",0,'Publication Bias Analysis'!L$32)),"")</f>
        <v/>
      </c>
      <c r="CN125" s="37" t="str">
        <f>IF(AND(Include_study?="Yes",Sufficient_data="Yes"),'Publication Bias Analysis'!E:E-'Publication Bias Analysis'!I$29,"")</f>
        <v/>
      </c>
      <c r="CO125" s="37" t="str">
        <f t="shared" si="235"/>
        <v/>
      </c>
      <c r="CP125" s="37" t="str">
        <f t="shared" si="236"/>
        <v/>
      </c>
      <c r="CQ125" s="104" t="str">
        <f t="shared" si="237"/>
        <v/>
      </c>
      <c r="CR125" s="104" t="str">
        <f>IF(AND(Include_study?="Yes",Sufficient_data="Yes"),CQ:CQ+IF(DC:DC&lt;0,-1,1)*COUNTIF(CQ$2:CQ124,CQ:CQ),"")</f>
        <v/>
      </c>
      <c r="CS125" s="104" t="str">
        <f>IF(AND(Include_study?="Yes",Sufficient_data="Yes"),RANK(DG:DG,DG:DG,1)*IF(DF:DF&lt;0,-1,1)+IF(DF:DF&lt;0,-1,1)*COUNTIF(CQ$2:CQ124,CQ:CQ),"")</f>
        <v/>
      </c>
      <c r="CT125" s="104" t="str">
        <f>IF(AND(Include_study?="Yes",Sufficient_data="Yes"),RANK(DJ:DJ,DJ:DJ,1)*IF(DI:DI&lt;0,-1,1)+IF(DI:DI&lt;0,-1,1)*COUNTIF(CQ$2:CQ124,CQ:CQ),"")</f>
        <v/>
      </c>
      <c r="CU125" s="6" t="e">
        <f>IF(AND(Include_study?="Yes",Sufficient_data="Yes"),'Publication Bias Analysis'!E:E,NA())</f>
        <v>#N/A</v>
      </c>
      <c r="CV125" s="54" t="e">
        <f>IF(AND(Include_study?="Yes",Sufficient_data="Yes"),'Publication Bias Analysis'!F:F,NA())</f>
        <v>#N/A</v>
      </c>
      <c r="CW125" s="33"/>
      <c r="CX125" s="33"/>
      <c r="CY125" s="33"/>
      <c r="CZ125" s="33"/>
      <c r="DA125" s="33"/>
      <c r="DB125" s="157"/>
      <c r="DC12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5" s="6" t="str">
        <f t="shared" si="265"/>
        <v/>
      </c>
      <c r="DE125" s="54" t="str">
        <f>IF(AND(Include_study?="Yes",Sufficient_data="Yes"),1/('Publication Bias Analysis'!F:F^2+IF(Additional_model="Fixed effect",0,$DN$6)),"")</f>
        <v/>
      </c>
      <c r="DF125" s="6" t="str">
        <f>IF(AND(Include_study?="Yes",Sufficient_data="Yes"),IF('Publication Bias Analysis'!L$38="Left",'Publication Bias Analysis'!E:E-DN$3,DN$3-'Publication Bias Analysis'!E:E),"")</f>
        <v/>
      </c>
      <c r="DG125" s="6" t="str">
        <f t="shared" si="266"/>
        <v/>
      </c>
      <c r="DH125" s="54" t="str">
        <f>IF(AND(DF125&lt;&gt;"",CR125&lt;=MAX(CR:CR)-DN$7),1/('Publication Bias Analysis'!F:F^2+IF(Additional_model="Fixed effect",0,$DN$13)),"")</f>
        <v/>
      </c>
      <c r="DI125" s="6" t="str">
        <f>IF(AND(Include_study?="Yes",Sufficient_data="Yes"),IF('Publication Bias Analysis'!L$38="Left",'Publication Bias Analysis'!E:E-DN$10,DN$10-'Publication Bias Analysis'!E:E),"")</f>
        <v/>
      </c>
      <c r="DJ125" s="6" t="str">
        <f t="shared" si="267"/>
        <v/>
      </c>
      <c r="DK125" s="54" t="str">
        <f t="shared" si="238"/>
        <v/>
      </c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W125" s="33"/>
      <c r="DX125" s="33"/>
      <c r="DY125" s="33"/>
      <c r="DZ125" s="33"/>
      <c r="EA125" s="33"/>
      <c r="EB125" s="157"/>
      <c r="EC125" s="6" t="str">
        <f>IF(AND(Include_study?="Yes",Sufficient_data="Yes"),Calculations!CO:CO-AVERAGE(Calculations!CO:CO),"")</f>
        <v/>
      </c>
      <c r="ED125" s="54" t="str">
        <f>IF(AND(Include_study?="Yes",Sufficient_data="Yes"),Calculations!CP125-('Publication Bias Analysis'!P$3+Calculations!CO125*'Publication Bias Analysis'!P$4),"")</f>
        <v/>
      </c>
      <c r="EE125" s="33"/>
      <c r="EF125" s="157"/>
      <c r="EG125" s="6" t="str">
        <f t="shared" si="239"/>
        <v/>
      </c>
      <c r="EH125" s="6" t="str">
        <f t="shared" si="240"/>
        <v/>
      </c>
      <c r="EI125" s="10" t="str">
        <f t="shared" si="241"/>
        <v/>
      </c>
      <c r="EJ125" s="10" t="str">
        <f t="shared" si="242"/>
        <v/>
      </c>
      <c r="EK125" s="10" t="str">
        <f>IF(AND(Include_study?="Yes",Sufficient_data="Yes"),COUNTIFS(EI$2:EI124,"&lt;"&amp;EI125,EJ$2:EJ124,"&lt;"&amp;EJ125)+COUNTIFS(EI$2:EI124,"&gt;"&amp;EI125,EJ$2:EJ124,"&gt;"&amp;EJ125)+COUNTIFS(EI126:EI$201,"&lt;"&amp;EI125,EJ126:EJ$201,"&lt;"&amp;EJ125)+COUNTIFS(EI126:EI$201,"&gt;"&amp;EI125,EJ126:EJ$201,"&gt;"&amp;EJ125),"")</f>
        <v/>
      </c>
      <c r="EL125" s="70" t="str">
        <f>IF(AND(Include_study?="Yes",Sufficient_data="Yes"),COUNTIFS(EI$2:EI124,"&lt;"&amp;EI125,EJ$2:EJ124,"&gt;"&amp;EJ125)+COUNTIFS(EI$2:EI124,"&gt;"&amp;EI125,EJ$2:EJ124,"&lt;"&amp;EJ125)+COUNTIFS(EI126:EI$201,"&lt;"&amp;EI125,EJ126:EJ$201,"&gt;"&amp;EJ125)+COUNTIFS(EI126:EI$201,"&gt;"&amp;EI125,EJ126:EJ$201,"&lt;"&amp;EJ125),"")</f>
        <v/>
      </c>
      <c r="EN125" s="157"/>
      <c r="EO125" s="33"/>
      <c r="EP125" s="33"/>
      <c r="EQ125" s="33"/>
      <c r="ER125" s="33"/>
      <c r="ES125" s="157"/>
      <c r="ET125" s="6" t="e">
        <f t="shared" si="243"/>
        <v>#N/A</v>
      </c>
      <c r="EU125" s="54" t="e">
        <f t="shared" si="244"/>
        <v>#N/A</v>
      </c>
      <c r="EV125" s="33"/>
      <c r="EW125" s="33"/>
      <c r="EX125" s="33"/>
      <c r="EY125" s="33"/>
      <c r="EZ125" s="33"/>
      <c r="FA125" s="157"/>
      <c r="FB125" s="10" t="str">
        <f>IF('Publication Bias Analysis'!AS:AS&lt;&gt;"",RANK('Publication Bias Analysis'!AS:AS,'Publication Bias Analysis'!AS:AS,1)+COUNTIF('Publication Bias Analysis'!AS$2:AS124,'Publication Bias Analysis'!AS125),"")</f>
        <v/>
      </c>
      <c r="FC125" s="6" t="str">
        <f t="shared" si="268"/>
        <v/>
      </c>
      <c r="FD125" s="43" t="e">
        <f>IF(AND(Include_study?="Yes",Sufficient_data="Yes"),'Publication Bias Analysis'!AR125,NA())</f>
        <v>#N/A</v>
      </c>
      <c r="FE125" s="43" t="e">
        <f>IF(AND(Include_study?="Yes",Sufficient_data="Yes"),'Publication Bias Analysis'!AS125,NA())</f>
        <v>#N/A</v>
      </c>
      <c r="FF125" s="6" t="str">
        <f>IF(AND(Include_study?="Yes",Sufficient_data="Yes"),Calculations!FD125-AVERAGE('Publication Bias Analysis'!AR:AR),"")</f>
        <v/>
      </c>
      <c r="FG125" s="54" t="str">
        <f>IF(AND(Include_study?="Yes",Sufficient_data="Yes"),FE:FE-('Publication Bias Analysis'!AV$30+'Publication Bias Analysis'!AV$31*FD:FD),"")</f>
        <v/>
      </c>
      <c r="FM125" s="157"/>
      <c r="FN125" s="6" t="str">
        <f t="shared" si="202"/>
        <v/>
      </c>
      <c r="FO125" s="6" t="str">
        <f t="shared" si="269"/>
        <v/>
      </c>
      <c r="FP125" s="54" t="str">
        <f t="shared" si="205"/>
        <v/>
      </c>
      <c r="FQ125" s="33"/>
    </row>
    <row r="126" spans="1:173" x14ac:dyDescent="0.2">
      <c r="A126" s="163"/>
      <c r="B126" s="10" t="str">
        <f>IF(AND(Sufficient_data="Yes",Include_study?="Yes"),IF(AND(Sort_By=$E$1,Order="Ascending"),IF(Input!Study_name="",COUNTIFS(Input!Study_name,"&lt;&gt;"&amp;"",Include_study?,"Yes",Sufficient_data,"Yes")+1,IF(COUNT(E126)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6" s="10" t="str">
        <f>IF(B126&lt;&gt;"",IF(B126=0,COUNTIF(B$2:B125,0)+1,COUNTIF(B$2:B125,B126)+COUNTIF(B:B,"&lt;"&amp;B126)+1),"")</f>
        <v/>
      </c>
      <c r="D126" s="10" t="str">
        <f t="shared" si="206"/>
        <v/>
      </c>
      <c r="E126" s="6" t="str">
        <f>IF(AND(Sufficient_data="Yes",Include_study?="Yes",Input!Study_name&lt;&gt;""),Input!Study_name,"")</f>
        <v/>
      </c>
      <c r="F126" s="6" t="str">
        <f>IF(AND(Sufficient_data="Yes",Include_study?="Yes"),Input!Effect_size,"")</f>
        <v/>
      </c>
      <c r="G126" s="10" t="str">
        <f>IF(AND(Sufficient_data="Yes",Include_study?="Yes",Input!Number_of_observations&lt;&gt;""),Input!Number_of_observations,"")</f>
        <v/>
      </c>
      <c r="H126" s="6" t="str">
        <f>IF(AND(Sufficient_data="Yes",Include_study?="Yes"),Input!Standard_error,"")</f>
        <v/>
      </c>
      <c r="I126" s="6" t="str">
        <f t="shared" si="207"/>
        <v/>
      </c>
      <c r="J126" s="6" t="str">
        <f t="shared" si="208"/>
        <v/>
      </c>
      <c r="K126" s="6" t="str">
        <f t="shared" si="209"/>
        <v/>
      </c>
      <c r="L126" s="6" t="str">
        <f t="shared" si="210"/>
        <v/>
      </c>
      <c r="M126" s="120" t="str">
        <f t="shared" si="211"/>
        <v/>
      </c>
      <c r="N126" s="54" t="str">
        <f t="shared" si="212"/>
        <v/>
      </c>
      <c r="O126" s="33"/>
      <c r="P126" s="75" t="e">
        <f t="shared" si="213"/>
        <v>#N/A</v>
      </c>
      <c r="Q126" s="6" t="e">
        <f>IF(AND(Sufficient_data="Yes",Include_study?="Yes",Input!Number_of_observations&lt;&gt;""),Effect_size-CI_Lower_limit,NA())</f>
        <v>#N/A</v>
      </c>
      <c r="R126" s="54" t="e">
        <f>IF(AND(Sufficient_data="Yes",Include_study?="Yes",Input!Number_of_observations&lt;&gt;""),CI_Upper_limit-Effect_size,NA())</f>
        <v>#N/A</v>
      </c>
      <c r="S126" s="33"/>
      <c r="T126" s="33"/>
      <c r="U126" s="33"/>
      <c r="V126" s="33"/>
      <c r="W126" s="163"/>
      <c r="X126" s="16" t="str">
        <f t="shared" si="245"/>
        <v/>
      </c>
      <c r="Y126" s="6" t="str">
        <f t="shared" si="214"/>
        <v/>
      </c>
      <c r="Z126" s="6" t="str">
        <f t="shared" si="215"/>
        <v/>
      </c>
      <c r="AA126" s="6" t="str">
        <f>IF(AND(Sufficient_data="Yes",Include_study?="Yes",Subgroup&lt;&gt;""),Input!Effect_size,"")</f>
        <v/>
      </c>
      <c r="AB126" s="6" t="str">
        <f t="shared" si="216"/>
        <v/>
      </c>
      <c r="AC126" s="6" t="str">
        <f t="shared" si="217"/>
        <v/>
      </c>
      <c r="AD126" s="6" t="str">
        <f t="shared" si="218"/>
        <v/>
      </c>
      <c r="AE126" s="6" t="str">
        <f t="shared" si="219"/>
        <v/>
      </c>
      <c r="AF126" s="6" t="str">
        <f t="shared" si="220"/>
        <v/>
      </c>
      <c r="AG126" s="125" t="str">
        <f t="shared" si="179"/>
        <v/>
      </c>
      <c r="AH126" s="128" t="str">
        <f t="shared" si="221"/>
        <v/>
      </c>
      <c r="AI126" s="33"/>
      <c r="AJ126" s="75" t="e">
        <f t="shared" si="246"/>
        <v>#N/A</v>
      </c>
      <c r="AK126" s="37" t="e">
        <f t="shared" si="222"/>
        <v>#N/A</v>
      </c>
      <c r="AL126" s="54" t="e">
        <f t="shared" si="223"/>
        <v>#N/A</v>
      </c>
      <c r="AM126" s="33"/>
      <c r="AN126" s="77" t="str">
        <f t="shared" si="247"/>
        <v/>
      </c>
      <c r="AO126" s="6" t="str">
        <f>IF(AND(Sufficient_data="Yes",Include_study?="Yes",Subgroup&lt;&gt;""),IF(COUNTIFS(Input!G$2:G125,"="&amp;"Yes",Input!C$2:C125,"="&amp;"Yes",Input!H$2:H125,"="&amp;Subgroup)&gt;0,"",Subgroup),"")</f>
        <v/>
      </c>
      <c r="AP126" s="16" t="str">
        <f t="shared" si="248"/>
        <v/>
      </c>
      <c r="AQ126" s="10" t="str">
        <f t="shared" si="249"/>
        <v/>
      </c>
      <c r="AR126" s="6" t="str">
        <f t="shared" si="250"/>
        <v/>
      </c>
      <c r="AS126" s="24" t="str">
        <f t="shared" si="251"/>
        <v/>
      </c>
      <c r="AT126" s="12" t="str">
        <f t="shared" si="252"/>
        <v/>
      </c>
      <c r="AU126" s="6" t="str">
        <f t="shared" si="253"/>
        <v/>
      </c>
      <c r="AV126" s="43" t="str">
        <f t="shared" si="224"/>
        <v/>
      </c>
      <c r="AW126" s="6" t="str">
        <f t="shared" si="254"/>
        <v/>
      </c>
      <c r="AX126" s="6" t="str">
        <f t="shared" si="255"/>
        <v/>
      </c>
      <c r="AY126" s="43" t="str">
        <f t="shared" si="225"/>
        <v/>
      </c>
      <c r="AZ126" s="16" t="str">
        <f t="shared" si="256"/>
        <v/>
      </c>
      <c r="BA126" s="131" t="str">
        <f t="shared" si="226"/>
        <v/>
      </c>
      <c r="BB126" s="131" t="str">
        <f t="shared" si="227"/>
        <v/>
      </c>
      <c r="BC126" s="6" t="str">
        <f t="shared" si="257"/>
        <v/>
      </c>
      <c r="BD126" s="6" t="str">
        <f t="shared" si="258"/>
        <v/>
      </c>
      <c r="BE126" s="131" t="str">
        <f t="shared" si="228"/>
        <v/>
      </c>
      <c r="BF126" s="131" t="str">
        <f t="shared" si="229"/>
        <v/>
      </c>
      <c r="BG126" s="6" t="str">
        <f t="shared" si="259"/>
        <v/>
      </c>
      <c r="BH126" s="6" t="str">
        <f t="shared" si="260"/>
        <v/>
      </c>
      <c r="BI126" s="6" t="str">
        <f t="shared" si="261"/>
        <v/>
      </c>
      <c r="BJ126" s="6" t="e">
        <f t="shared" si="262"/>
        <v>#N/A</v>
      </c>
      <c r="BK126" s="12" t="str">
        <f t="shared" si="203"/>
        <v/>
      </c>
      <c r="BL126" s="6" t="str">
        <f t="shared" si="263"/>
        <v/>
      </c>
      <c r="BM126" s="6" t="str">
        <f t="shared" si="230"/>
        <v/>
      </c>
      <c r="BN126" s="37" t="str">
        <f t="shared" si="264"/>
        <v/>
      </c>
      <c r="BO126" s="54" t="str">
        <f t="shared" si="204"/>
        <v/>
      </c>
      <c r="BP126" s="33"/>
      <c r="BQ126" s="33"/>
      <c r="BR126" s="33"/>
      <c r="BS126" s="33"/>
      <c r="BT126" s="164"/>
      <c r="BU126" s="6" t="e">
        <f t="shared" si="190"/>
        <v>#N/A</v>
      </c>
      <c r="BV126" s="6" t="e">
        <f t="shared" si="191"/>
        <v>#N/A</v>
      </c>
      <c r="BW126" s="6" t="str">
        <f t="shared" si="231"/>
        <v/>
      </c>
      <c r="BX126" s="6" t="str">
        <f>IF(AND(Sufficient_data="Yes",Include_study?="Yes",Moderator&lt;&gt;""),'Moderator Analysis'!F:F-CG$3,"")</f>
        <v/>
      </c>
      <c r="BY126" s="54" t="str">
        <f>IF(AND(Sufficient_data="Yes",Include_study?="Yes",Moderator&lt;&gt;""),Weightf*(Effect_size-CG$5-CG$4*'Moderator Analysis'!F:F)^2,"")</f>
        <v/>
      </c>
      <c r="BZ126" s="33"/>
      <c r="CA126" s="75" t="str">
        <f>IF(AND(Sufficient_data="Yes",Include_study?="Yes",Moderator&lt;&gt;""),1/('Publication Bias Analysis'!F126^2+CG$7),"")</f>
        <v/>
      </c>
      <c r="CB126" s="6" t="str">
        <f>IF(AND(Sufficient_data="Yes",Include_study?="Yes",CA126&lt;&gt;""),Effect_size-'Moderator Analysis'!J$37,"")</f>
        <v/>
      </c>
      <c r="CC126" s="6" t="str">
        <f t="shared" si="232"/>
        <v/>
      </c>
      <c r="CD126" s="54" t="str">
        <f>IF(AND(Sufficient_data="Yes",Include_study?="Yes",CA126&lt;&gt;""),CA:CA*(Effect_size-'Moderator Analysis'!J$29-'Moderator Analysis'!J$30*Moderator)^2,"")</f>
        <v/>
      </c>
      <c r="CI126" s="164"/>
      <c r="CJ126" s="166"/>
      <c r="CK126" s="6" t="str">
        <f t="shared" si="233"/>
        <v/>
      </c>
      <c r="CL126" s="37" t="str">
        <f t="shared" si="234"/>
        <v/>
      </c>
      <c r="CM126" s="37" t="str">
        <f>IF(AND(Include_study?="Yes",Sufficient_data="Yes"),1/(Standard_error^2+IF(Additional_model="Fixed effect",0,'Publication Bias Analysis'!L$32)),"")</f>
        <v/>
      </c>
      <c r="CN126" s="37" t="str">
        <f>IF(AND(Include_study?="Yes",Sufficient_data="Yes"),'Publication Bias Analysis'!E:E-'Publication Bias Analysis'!I$29,"")</f>
        <v/>
      </c>
      <c r="CO126" s="37" t="str">
        <f t="shared" si="235"/>
        <v/>
      </c>
      <c r="CP126" s="37" t="str">
        <f t="shared" si="236"/>
        <v/>
      </c>
      <c r="CQ126" s="104" t="str">
        <f t="shared" si="237"/>
        <v/>
      </c>
      <c r="CR126" s="104" t="str">
        <f>IF(AND(Include_study?="Yes",Sufficient_data="Yes"),CQ:CQ+IF(DC:DC&lt;0,-1,1)*COUNTIF(CQ$2:CQ125,CQ:CQ),"")</f>
        <v/>
      </c>
      <c r="CS126" s="104" t="str">
        <f>IF(AND(Include_study?="Yes",Sufficient_data="Yes"),RANK(DG:DG,DG:DG,1)*IF(DF:DF&lt;0,-1,1)+IF(DF:DF&lt;0,-1,1)*COUNTIF(CQ$2:CQ125,CQ:CQ),"")</f>
        <v/>
      </c>
      <c r="CT126" s="104" t="str">
        <f>IF(AND(Include_study?="Yes",Sufficient_data="Yes"),RANK(DJ:DJ,DJ:DJ,1)*IF(DI:DI&lt;0,-1,1)+IF(DI:DI&lt;0,-1,1)*COUNTIF(CQ$2:CQ125,CQ:CQ),"")</f>
        <v/>
      </c>
      <c r="CU126" s="6" t="e">
        <f>IF(AND(Include_study?="Yes",Sufficient_data="Yes"),'Publication Bias Analysis'!E:E,NA())</f>
        <v>#N/A</v>
      </c>
      <c r="CV126" s="54" t="e">
        <f>IF(AND(Include_study?="Yes",Sufficient_data="Yes"),'Publication Bias Analysis'!F:F,NA())</f>
        <v>#N/A</v>
      </c>
      <c r="CW126" s="33"/>
      <c r="CX126" s="33"/>
      <c r="CY126" s="33"/>
      <c r="CZ126" s="33"/>
      <c r="DA126" s="33"/>
      <c r="DB126" s="157"/>
      <c r="DC12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6" s="6" t="str">
        <f t="shared" si="265"/>
        <v/>
      </c>
      <c r="DE126" s="54" t="str">
        <f>IF(AND(Include_study?="Yes",Sufficient_data="Yes"),1/('Publication Bias Analysis'!F:F^2+IF(Additional_model="Fixed effect",0,$DN$6)),"")</f>
        <v/>
      </c>
      <c r="DF126" s="6" t="str">
        <f>IF(AND(Include_study?="Yes",Sufficient_data="Yes"),IF('Publication Bias Analysis'!L$38="Left",'Publication Bias Analysis'!E:E-DN$3,DN$3-'Publication Bias Analysis'!E:E),"")</f>
        <v/>
      </c>
      <c r="DG126" s="6" t="str">
        <f t="shared" si="266"/>
        <v/>
      </c>
      <c r="DH126" s="54" t="str">
        <f>IF(AND(DF126&lt;&gt;"",CR126&lt;=MAX(CR:CR)-DN$7),1/('Publication Bias Analysis'!F:F^2+IF(Additional_model="Fixed effect",0,$DN$13)),"")</f>
        <v/>
      </c>
      <c r="DI126" s="6" t="str">
        <f>IF(AND(Include_study?="Yes",Sufficient_data="Yes"),IF('Publication Bias Analysis'!L$38="Left",'Publication Bias Analysis'!E:E-DN$10,DN$10-'Publication Bias Analysis'!E:E),"")</f>
        <v/>
      </c>
      <c r="DJ126" s="6" t="str">
        <f t="shared" si="267"/>
        <v/>
      </c>
      <c r="DK126" s="54" t="str">
        <f t="shared" si="238"/>
        <v/>
      </c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W126" s="33"/>
      <c r="DX126" s="33"/>
      <c r="DY126" s="33"/>
      <c r="DZ126" s="33"/>
      <c r="EA126" s="33"/>
      <c r="EB126" s="157"/>
      <c r="EC126" s="6" t="str">
        <f>IF(AND(Include_study?="Yes",Sufficient_data="Yes"),Calculations!CO:CO-AVERAGE(Calculations!CO:CO),"")</f>
        <v/>
      </c>
      <c r="ED126" s="54" t="str">
        <f>IF(AND(Include_study?="Yes",Sufficient_data="Yes"),Calculations!CP126-('Publication Bias Analysis'!P$3+Calculations!CO126*'Publication Bias Analysis'!P$4),"")</f>
        <v/>
      </c>
      <c r="EE126" s="33"/>
      <c r="EF126" s="157"/>
      <c r="EG126" s="6" t="str">
        <f t="shared" si="239"/>
        <v/>
      </c>
      <c r="EH126" s="6" t="str">
        <f t="shared" si="240"/>
        <v/>
      </c>
      <c r="EI126" s="10" t="str">
        <f t="shared" si="241"/>
        <v/>
      </c>
      <c r="EJ126" s="10" t="str">
        <f t="shared" si="242"/>
        <v/>
      </c>
      <c r="EK126" s="10" t="str">
        <f>IF(AND(Include_study?="Yes",Sufficient_data="Yes"),COUNTIFS(EI$2:EI125,"&lt;"&amp;EI126,EJ$2:EJ125,"&lt;"&amp;EJ126)+COUNTIFS(EI$2:EI125,"&gt;"&amp;EI126,EJ$2:EJ125,"&gt;"&amp;EJ126)+COUNTIFS(EI127:EI$201,"&lt;"&amp;EI126,EJ127:EJ$201,"&lt;"&amp;EJ126)+COUNTIFS(EI127:EI$201,"&gt;"&amp;EI126,EJ127:EJ$201,"&gt;"&amp;EJ126),"")</f>
        <v/>
      </c>
      <c r="EL126" s="70" t="str">
        <f>IF(AND(Include_study?="Yes",Sufficient_data="Yes"),COUNTIFS(EI$2:EI125,"&lt;"&amp;EI126,EJ$2:EJ125,"&gt;"&amp;EJ126)+COUNTIFS(EI$2:EI125,"&gt;"&amp;EI126,EJ$2:EJ125,"&lt;"&amp;EJ126)+COUNTIFS(EI127:EI$201,"&lt;"&amp;EI126,EJ127:EJ$201,"&gt;"&amp;EJ126)+COUNTIFS(EI127:EI$201,"&gt;"&amp;EI126,EJ127:EJ$201,"&lt;"&amp;EJ126),"")</f>
        <v/>
      </c>
      <c r="EN126" s="157"/>
      <c r="EO126" s="33"/>
      <c r="EP126" s="33"/>
      <c r="EQ126" s="33"/>
      <c r="ER126" s="33"/>
      <c r="ES126" s="157"/>
      <c r="ET126" s="6" t="e">
        <f t="shared" si="243"/>
        <v>#N/A</v>
      </c>
      <c r="EU126" s="54" t="e">
        <f t="shared" si="244"/>
        <v>#N/A</v>
      </c>
      <c r="EV126" s="33"/>
      <c r="EW126" s="33"/>
      <c r="EX126" s="33"/>
      <c r="EY126" s="33"/>
      <c r="EZ126" s="33"/>
      <c r="FA126" s="157"/>
      <c r="FB126" s="10" t="str">
        <f>IF('Publication Bias Analysis'!AS:AS&lt;&gt;"",RANK('Publication Bias Analysis'!AS:AS,'Publication Bias Analysis'!AS:AS,1)+COUNTIF('Publication Bias Analysis'!AS$2:AS125,'Publication Bias Analysis'!AS126),"")</f>
        <v/>
      </c>
      <c r="FC126" s="6" t="str">
        <f t="shared" si="268"/>
        <v/>
      </c>
      <c r="FD126" s="43" t="e">
        <f>IF(AND(Include_study?="Yes",Sufficient_data="Yes"),'Publication Bias Analysis'!AR126,NA())</f>
        <v>#N/A</v>
      </c>
      <c r="FE126" s="43" t="e">
        <f>IF(AND(Include_study?="Yes",Sufficient_data="Yes"),'Publication Bias Analysis'!AS126,NA())</f>
        <v>#N/A</v>
      </c>
      <c r="FF126" s="6" t="str">
        <f>IF(AND(Include_study?="Yes",Sufficient_data="Yes"),Calculations!FD126-AVERAGE('Publication Bias Analysis'!AR:AR),"")</f>
        <v/>
      </c>
      <c r="FG126" s="54" t="str">
        <f>IF(AND(Include_study?="Yes",Sufficient_data="Yes"),FE:FE-('Publication Bias Analysis'!AV$30+'Publication Bias Analysis'!AV$31*FD:FD),"")</f>
        <v/>
      </c>
      <c r="FM126" s="157"/>
      <c r="FN126" s="6" t="str">
        <f t="shared" si="202"/>
        <v/>
      </c>
      <c r="FO126" s="6" t="str">
        <f t="shared" si="269"/>
        <v/>
      </c>
      <c r="FP126" s="54" t="str">
        <f t="shared" si="205"/>
        <v/>
      </c>
      <c r="FQ126" s="33"/>
    </row>
    <row r="127" spans="1:173" x14ac:dyDescent="0.2">
      <c r="A127" s="163"/>
      <c r="B127" s="10" t="str">
        <f>IF(AND(Sufficient_data="Yes",Include_study?="Yes"),IF(AND(Sort_By=$E$1,Order="Ascending"),IF(Input!Study_name="",COUNTIFS(Input!Study_name,"&lt;&gt;"&amp;"",Include_study?,"Yes",Sufficient_data,"Yes")+1,IF(COUNT(E127)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7" s="10" t="str">
        <f>IF(B127&lt;&gt;"",IF(B127=0,COUNTIF(B$2:B126,0)+1,COUNTIF(B$2:B126,B127)+COUNTIF(B:B,"&lt;"&amp;B127)+1),"")</f>
        <v/>
      </c>
      <c r="D127" s="10" t="str">
        <f t="shared" si="206"/>
        <v/>
      </c>
      <c r="E127" s="6" t="str">
        <f>IF(AND(Sufficient_data="Yes",Include_study?="Yes",Input!Study_name&lt;&gt;""),Input!Study_name,"")</f>
        <v/>
      </c>
      <c r="F127" s="6" t="str">
        <f>IF(AND(Sufficient_data="Yes",Include_study?="Yes"),Input!Effect_size,"")</f>
        <v/>
      </c>
      <c r="G127" s="10" t="str">
        <f>IF(AND(Sufficient_data="Yes",Include_study?="Yes",Input!Number_of_observations&lt;&gt;""),Input!Number_of_observations,"")</f>
        <v/>
      </c>
      <c r="H127" s="6" t="str">
        <f>IF(AND(Sufficient_data="Yes",Include_study?="Yes"),Input!Standard_error,"")</f>
        <v/>
      </c>
      <c r="I127" s="6" t="str">
        <f t="shared" si="207"/>
        <v/>
      </c>
      <c r="J127" s="6" t="str">
        <f t="shared" si="208"/>
        <v/>
      </c>
      <c r="K127" s="6" t="str">
        <f t="shared" si="209"/>
        <v/>
      </c>
      <c r="L127" s="6" t="str">
        <f t="shared" si="210"/>
        <v/>
      </c>
      <c r="M127" s="120" t="str">
        <f t="shared" si="211"/>
        <v/>
      </c>
      <c r="N127" s="54" t="str">
        <f t="shared" si="212"/>
        <v/>
      </c>
      <c r="O127" s="33"/>
      <c r="P127" s="75" t="e">
        <f t="shared" si="213"/>
        <v>#N/A</v>
      </c>
      <c r="Q127" s="6" t="e">
        <f>IF(AND(Sufficient_data="Yes",Include_study?="Yes",Input!Number_of_observations&lt;&gt;""),Effect_size-CI_Lower_limit,NA())</f>
        <v>#N/A</v>
      </c>
      <c r="R127" s="54" t="e">
        <f>IF(AND(Sufficient_data="Yes",Include_study?="Yes",Input!Number_of_observations&lt;&gt;""),CI_Upper_limit-Effect_size,NA())</f>
        <v>#N/A</v>
      </c>
      <c r="S127" s="33"/>
      <c r="T127" s="33"/>
      <c r="U127" s="33"/>
      <c r="V127" s="33"/>
      <c r="W127" s="163"/>
      <c r="X127" s="16" t="str">
        <f t="shared" si="245"/>
        <v/>
      </c>
      <c r="Y127" s="6" t="str">
        <f t="shared" si="214"/>
        <v/>
      </c>
      <c r="Z127" s="6" t="str">
        <f t="shared" si="215"/>
        <v/>
      </c>
      <c r="AA127" s="6" t="str">
        <f>IF(AND(Sufficient_data="Yes",Include_study?="Yes",Subgroup&lt;&gt;""),Input!Effect_size,"")</f>
        <v/>
      </c>
      <c r="AB127" s="6" t="str">
        <f t="shared" si="216"/>
        <v/>
      </c>
      <c r="AC127" s="6" t="str">
        <f t="shared" si="217"/>
        <v/>
      </c>
      <c r="AD127" s="6" t="str">
        <f t="shared" si="218"/>
        <v/>
      </c>
      <c r="AE127" s="6" t="str">
        <f t="shared" si="219"/>
        <v/>
      </c>
      <c r="AF127" s="6" t="str">
        <f t="shared" si="220"/>
        <v/>
      </c>
      <c r="AG127" s="125" t="str">
        <f t="shared" si="179"/>
        <v/>
      </c>
      <c r="AH127" s="128" t="str">
        <f t="shared" si="221"/>
        <v/>
      </c>
      <c r="AI127" s="33"/>
      <c r="AJ127" s="75" t="e">
        <f t="shared" si="246"/>
        <v>#N/A</v>
      </c>
      <c r="AK127" s="37" t="e">
        <f t="shared" si="222"/>
        <v>#N/A</v>
      </c>
      <c r="AL127" s="54" t="e">
        <f t="shared" si="223"/>
        <v>#N/A</v>
      </c>
      <c r="AM127" s="33"/>
      <c r="AN127" s="77" t="str">
        <f t="shared" si="247"/>
        <v/>
      </c>
      <c r="AO127" s="6" t="str">
        <f>IF(AND(Sufficient_data="Yes",Include_study?="Yes",Subgroup&lt;&gt;""),IF(COUNTIFS(Input!G$2:G126,"="&amp;"Yes",Input!C$2:C126,"="&amp;"Yes",Input!H$2:H126,"="&amp;Subgroup)&gt;0,"",Subgroup),"")</f>
        <v/>
      </c>
      <c r="AP127" s="16" t="str">
        <f t="shared" si="248"/>
        <v/>
      </c>
      <c r="AQ127" s="10" t="str">
        <f t="shared" si="249"/>
        <v/>
      </c>
      <c r="AR127" s="6" t="str">
        <f t="shared" si="250"/>
        <v/>
      </c>
      <c r="AS127" s="24" t="str">
        <f t="shared" si="251"/>
        <v/>
      </c>
      <c r="AT127" s="12" t="str">
        <f t="shared" si="252"/>
        <v/>
      </c>
      <c r="AU127" s="6" t="str">
        <f t="shared" si="253"/>
        <v/>
      </c>
      <c r="AV127" s="43" t="str">
        <f t="shared" si="224"/>
        <v/>
      </c>
      <c r="AW127" s="6" t="str">
        <f t="shared" si="254"/>
        <v/>
      </c>
      <c r="AX127" s="6" t="str">
        <f t="shared" si="255"/>
        <v/>
      </c>
      <c r="AY127" s="43" t="str">
        <f t="shared" si="225"/>
        <v/>
      </c>
      <c r="AZ127" s="16" t="str">
        <f t="shared" si="256"/>
        <v/>
      </c>
      <c r="BA127" s="131" t="str">
        <f t="shared" si="226"/>
        <v/>
      </c>
      <c r="BB127" s="131" t="str">
        <f t="shared" si="227"/>
        <v/>
      </c>
      <c r="BC127" s="6" t="str">
        <f t="shared" si="257"/>
        <v/>
      </c>
      <c r="BD127" s="6" t="str">
        <f t="shared" si="258"/>
        <v/>
      </c>
      <c r="BE127" s="131" t="str">
        <f t="shared" si="228"/>
        <v/>
      </c>
      <c r="BF127" s="131" t="str">
        <f t="shared" si="229"/>
        <v/>
      </c>
      <c r="BG127" s="6" t="str">
        <f t="shared" si="259"/>
        <v/>
      </c>
      <c r="BH127" s="6" t="str">
        <f t="shared" si="260"/>
        <v/>
      </c>
      <c r="BI127" s="6" t="str">
        <f t="shared" si="261"/>
        <v/>
      </c>
      <c r="BJ127" s="6" t="e">
        <f t="shared" si="262"/>
        <v>#N/A</v>
      </c>
      <c r="BK127" s="12" t="str">
        <f t="shared" si="203"/>
        <v/>
      </c>
      <c r="BL127" s="6" t="str">
        <f t="shared" si="263"/>
        <v/>
      </c>
      <c r="BM127" s="6" t="str">
        <f t="shared" si="230"/>
        <v/>
      </c>
      <c r="BN127" s="37" t="str">
        <f t="shared" si="264"/>
        <v/>
      </c>
      <c r="BO127" s="54" t="str">
        <f t="shared" si="204"/>
        <v/>
      </c>
      <c r="BP127" s="33"/>
      <c r="BQ127" s="33"/>
      <c r="BR127" s="33"/>
      <c r="BS127" s="33"/>
      <c r="BT127" s="164"/>
      <c r="BU127" s="6" t="e">
        <f t="shared" si="190"/>
        <v>#N/A</v>
      </c>
      <c r="BV127" s="6" t="e">
        <f t="shared" si="191"/>
        <v>#N/A</v>
      </c>
      <c r="BW127" s="6" t="str">
        <f t="shared" si="231"/>
        <v/>
      </c>
      <c r="BX127" s="6" t="str">
        <f>IF(AND(Sufficient_data="Yes",Include_study?="Yes",Moderator&lt;&gt;""),'Moderator Analysis'!F:F-CG$3,"")</f>
        <v/>
      </c>
      <c r="BY127" s="54" t="str">
        <f>IF(AND(Sufficient_data="Yes",Include_study?="Yes",Moderator&lt;&gt;""),Weightf*(Effect_size-CG$5-CG$4*'Moderator Analysis'!F:F)^2,"")</f>
        <v/>
      </c>
      <c r="BZ127" s="33"/>
      <c r="CA127" s="75" t="str">
        <f>IF(AND(Sufficient_data="Yes",Include_study?="Yes",Moderator&lt;&gt;""),1/('Publication Bias Analysis'!F127^2+CG$7),"")</f>
        <v/>
      </c>
      <c r="CB127" s="6" t="str">
        <f>IF(AND(Sufficient_data="Yes",Include_study?="Yes",CA127&lt;&gt;""),Effect_size-'Moderator Analysis'!J$37,"")</f>
        <v/>
      </c>
      <c r="CC127" s="6" t="str">
        <f t="shared" si="232"/>
        <v/>
      </c>
      <c r="CD127" s="54" t="str">
        <f>IF(AND(Sufficient_data="Yes",Include_study?="Yes",CA127&lt;&gt;""),CA:CA*(Effect_size-'Moderator Analysis'!J$29-'Moderator Analysis'!J$30*Moderator)^2,"")</f>
        <v/>
      </c>
      <c r="CI127" s="164"/>
      <c r="CJ127" s="166"/>
      <c r="CK127" s="6" t="str">
        <f t="shared" si="233"/>
        <v/>
      </c>
      <c r="CL127" s="37" t="str">
        <f t="shared" si="234"/>
        <v/>
      </c>
      <c r="CM127" s="37" t="str">
        <f>IF(AND(Include_study?="Yes",Sufficient_data="Yes"),1/(Standard_error^2+IF(Additional_model="Fixed effect",0,'Publication Bias Analysis'!L$32)),"")</f>
        <v/>
      </c>
      <c r="CN127" s="37" t="str">
        <f>IF(AND(Include_study?="Yes",Sufficient_data="Yes"),'Publication Bias Analysis'!E:E-'Publication Bias Analysis'!I$29,"")</f>
        <v/>
      </c>
      <c r="CO127" s="37" t="str">
        <f t="shared" si="235"/>
        <v/>
      </c>
      <c r="CP127" s="37" t="str">
        <f t="shared" si="236"/>
        <v/>
      </c>
      <c r="CQ127" s="104" t="str">
        <f t="shared" si="237"/>
        <v/>
      </c>
      <c r="CR127" s="104" t="str">
        <f>IF(AND(Include_study?="Yes",Sufficient_data="Yes"),CQ:CQ+IF(DC:DC&lt;0,-1,1)*COUNTIF(CQ$2:CQ126,CQ:CQ),"")</f>
        <v/>
      </c>
      <c r="CS127" s="104" t="str">
        <f>IF(AND(Include_study?="Yes",Sufficient_data="Yes"),RANK(DG:DG,DG:DG,1)*IF(DF:DF&lt;0,-1,1)+IF(DF:DF&lt;0,-1,1)*COUNTIF(CQ$2:CQ126,CQ:CQ),"")</f>
        <v/>
      </c>
      <c r="CT127" s="104" t="str">
        <f>IF(AND(Include_study?="Yes",Sufficient_data="Yes"),RANK(DJ:DJ,DJ:DJ,1)*IF(DI:DI&lt;0,-1,1)+IF(DI:DI&lt;0,-1,1)*COUNTIF(CQ$2:CQ126,CQ:CQ),"")</f>
        <v/>
      </c>
      <c r="CU127" s="6" t="e">
        <f>IF(AND(Include_study?="Yes",Sufficient_data="Yes"),'Publication Bias Analysis'!E:E,NA())</f>
        <v>#N/A</v>
      </c>
      <c r="CV127" s="54" t="e">
        <f>IF(AND(Include_study?="Yes",Sufficient_data="Yes"),'Publication Bias Analysis'!F:F,NA())</f>
        <v>#N/A</v>
      </c>
      <c r="CW127" s="33"/>
      <c r="CX127" s="33"/>
      <c r="CY127" s="33"/>
      <c r="CZ127" s="33"/>
      <c r="DA127" s="33"/>
      <c r="DB127" s="157"/>
      <c r="DC12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7" s="6" t="str">
        <f t="shared" si="265"/>
        <v/>
      </c>
      <c r="DE127" s="54" t="str">
        <f>IF(AND(Include_study?="Yes",Sufficient_data="Yes"),1/('Publication Bias Analysis'!F:F^2+IF(Additional_model="Fixed effect",0,$DN$6)),"")</f>
        <v/>
      </c>
      <c r="DF127" s="6" t="str">
        <f>IF(AND(Include_study?="Yes",Sufficient_data="Yes"),IF('Publication Bias Analysis'!L$38="Left",'Publication Bias Analysis'!E:E-DN$3,DN$3-'Publication Bias Analysis'!E:E),"")</f>
        <v/>
      </c>
      <c r="DG127" s="6" t="str">
        <f t="shared" si="266"/>
        <v/>
      </c>
      <c r="DH127" s="54" t="str">
        <f>IF(AND(DF127&lt;&gt;"",CR127&lt;=MAX(CR:CR)-DN$7),1/('Publication Bias Analysis'!F:F^2+IF(Additional_model="Fixed effect",0,$DN$13)),"")</f>
        <v/>
      </c>
      <c r="DI127" s="6" t="str">
        <f>IF(AND(Include_study?="Yes",Sufficient_data="Yes"),IF('Publication Bias Analysis'!L$38="Left",'Publication Bias Analysis'!E:E-DN$10,DN$10-'Publication Bias Analysis'!E:E),"")</f>
        <v/>
      </c>
      <c r="DJ127" s="6" t="str">
        <f t="shared" si="267"/>
        <v/>
      </c>
      <c r="DK127" s="54" t="str">
        <f t="shared" si="238"/>
        <v/>
      </c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W127" s="33"/>
      <c r="DX127" s="33"/>
      <c r="DY127" s="33"/>
      <c r="DZ127" s="33"/>
      <c r="EA127" s="33"/>
      <c r="EB127" s="157"/>
      <c r="EC127" s="6" t="str">
        <f>IF(AND(Include_study?="Yes",Sufficient_data="Yes"),Calculations!CO:CO-AVERAGE(Calculations!CO:CO),"")</f>
        <v/>
      </c>
      <c r="ED127" s="54" t="str">
        <f>IF(AND(Include_study?="Yes",Sufficient_data="Yes"),Calculations!CP127-('Publication Bias Analysis'!P$3+Calculations!CO127*'Publication Bias Analysis'!P$4),"")</f>
        <v/>
      </c>
      <c r="EE127" s="33"/>
      <c r="EF127" s="157"/>
      <c r="EG127" s="6" t="str">
        <f t="shared" si="239"/>
        <v/>
      </c>
      <c r="EH127" s="6" t="str">
        <f t="shared" si="240"/>
        <v/>
      </c>
      <c r="EI127" s="10" t="str">
        <f t="shared" si="241"/>
        <v/>
      </c>
      <c r="EJ127" s="10" t="str">
        <f t="shared" si="242"/>
        <v/>
      </c>
      <c r="EK127" s="10" t="str">
        <f>IF(AND(Include_study?="Yes",Sufficient_data="Yes"),COUNTIFS(EI$2:EI126,"&lt;"&amp;EI127,EJ$2:EJ126,"&lt;"&amp;EJ127)+COUNTIFS(EI$2:EI126,"&gt;"&amp;EI127,EJ$2:EJ126,"&gt;"&amp;EJ127)+COUNTIFS(EI128:EI$201,"&lt;"&amp;EI127,EJ128:EJ$201,"&lt;"&amp;EJ127)+COUNTIFS(EI128:EI$201,"&gt;"&amp;EI127,EJ128:EJ$201,"&gt;"&amp;EJ127),"")</f>
        <v/>
      </c>
      <c r="EL127" s="70" t="str">
        <f>IF(AND(Include_study?="Yes",Sufficient_data="Yes"),COUNTIFS(EI$2:EI126,"&lt;"&amp;EI127,EJ$2:EJ126,"&gt;"&amp;EJ127)+COUNTIFS(EI$2:EI126,"&gt;"&amp;EI127,EJ$2:EJ126,"&lt;"&amp;EJ127)+COUNTIFS(EI128:EI$201,"&lt;"&amp;EI127,EJ128:EJ$201,"&gt;"&amp;EJ127)+COUNTIFS(EI128:EI$201,"&gt;"&amp;EI127,EJ128:EJ$201,"&lt;"&amp;EJ127),"")</f>
        <v/>
      </c>
      <c r="EN127" s="157"/>
      <c r="EO127" s="33"/>
      <c r="EP127" s="33"/>
      <c r="EQ127" s="33"/>
      <c r="ER127" s="33"/>
      <c r="ES127" s="157"/>
      <c r="ET127" s="6" t="e">
        <f t="shared" si="243"/>
        <v>#N/A</v>
      </c>
      <c r="EU127" s="54" t="e">
        <f t="shared" si="244"/>
        <v>#N/A</v>
      </c>
      <c r="EV127" s="33"/>
      <c r="EW127" s="33"/>
      <c r="EX127" s="33"/>
      <c r="EY127" s="33"/>
      <c r="EZ127" s="33"/>
      <c r="FA127" s="157"/>
      <c r="FB127" s="10" t="str">
        <f>IF('Publication Bias Analysis'!AS:AS&lt;&gt;"",RANK('Publication Bias Analysis'!AS:AS,'Publication Bias Analysis'!AS:AS,1)+COUNTIF('Publication Bias Analysis'!AS$2:AS126,'Publication Bias Analysis'!AS127),"")</f>
        <v/>
      </c>
      <c r="FC127" s="6" t="str">
        <f t="shared" si="268"/>
        <v/>
      </c>
      <c r="FD127" s="43" t="e">
        <f>IF(AND(Include_study?="Yes",Sufficient_data="Yes"),'Publication Bias Analysis'!AR127,NA())</f>
        <v>#N/A</v>
      </c>
      <c r="FE127" s="43" t="e">
        <f>IF(AND(Include_study?="Yes",Sufficient_data="Yes"),'Publication Bias Analysis'!AS127,NA())</f>
        <v>#N/A</v>
      </c>
      <c r="FF127" s="6" t="str">
        <f>IF(AND(Include_study?="Yes",Sufficient_data="Yes"),Calculations!FD127-AVERAGE('Publication Bias Analysis'!AR:AR),"")</f>
        <v/>
      </c>
      <c r="FG127" s="54" t="str">
        <f>IF(AND(Include_study?="Yes",Sufficient_data="Yes"),FE:FE-('Publication Bias Analysis'!AV$30+'Publication Bias Analysis'!AV$31*FD:FD),"")</f>
        <v/>
      </c>
      <c r="FM127" s="157"/>
      <c r="FN127" s="6" t="str">
        <f t="shared" si="202"/>
        <v/>
      </c>
      <c r="FO127" s="6" t="str">
        <f t="shared" si="269"/>
        <v/>
      </c>
      <c r="FP127" s="54" t="str">
        <f t="shared" si="205"/>
        <v/>
      </c>
      <c r="FQ127" s="33"/>
    </row>
    <row r="128" spans="1:173" x14ac:dyDescent="0.2">
      <c r="A128" s="163"/>
      <c r="B128" s="10" t="str">
        <f>IF(AND(Sufficient_data="Yes",Include_study?="Yes"),IF(AND(Sort_By=$E$1,Order="Ascending"),IF(Input!Study_name="",COUNTIFS(Input!Study_name,"&lt;&gt;"&amp;"",Include_study?,"Yes",Sufficient_data,"Yes")+1,IF(COUNT(E128)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8" s="10" t="str">
        <f>IF(B128&lt;&gt;"",IF(B128=0,COUNTIF(B$2:B127,0)+1,COUNTIF(B$2:B127,B128)+COUNTIF(B:B,"&lt;"&amp;B128)+1),"")</f>
        <v/>
      </c>
      <c r="D128" s="10" t="str">
        <f t="shared" si="206"/>
        <v/>
      </c>
      <c r="E128" s="6" t="str">
        <f>IF(AND(Sufficient_data="Yes",Include_study?="Yes",Input!Study_name&lt;&gt;""),Input!Study_name,"")</f>
        <v/>
      </c>
      <c r="F128" s="6" t="str">
        <f>IF(AND(Sufficient_data="Yes",Include_study?="Yes"),Input!Effect_size,"")</f>
        <v/>
      </c>
      <c r="G128" s="10" t="str">
        <f>IF(AND(Sufficient_data="Yes",Include_study?="Yes",Input!Number_of_observations&lt;&gt;""),Input!Number_of_observations,"")</f>
        <v/>
      </c>
      <c r="H128" s="6" t="str">
        <f>IF(AND(Sufficient_data="Yes",Include_study?="Yes"),Input!Standard_error,"")</f>
        <v/>
      </c>
      <c r="I128" s="6" t="str">
        <f t="shared" si="207"/>
        <v/>
      </c>
      <c r="J128" s="6" t="str">
        <f t="shared" si="208"/>
        <v/>
      </c>
      <c r="K128" s="6" t="str">
        <f t="shared" si="209"/>
        <v/>
      </c>
      <c r="L128" s="6" t="str">
        <f t="shared" si="210"/>
        <v/>
      </c>
      <c r="M128" s="120" t="str">
        <f t="shared" si="211"/>
        <v/>
      </c>
      <c r="N128" s="54" t="str">
        <f t="shared" si="212"/>
        <v/>
      </c>
      <c r="O128" s="33"/>
      <c r="P128" s="75" t="e">
        <f t="shared" si="213"/>
        <v>#N/A</v>
      </c>
      <c r="Q128" s="6" t="e">
        <f>IF(AND(Sufficient_data="Yes",Include_study?="Yes",Input!Number_of_observations&lt;&gt;""),Effect_size-CI_Lower_limit,NA())</f>
        <v>#N/A</v>
      </c>
      <c r="R128" s="54" t="e">
        <f>IF(AND(Sufficient_data="Yes",Include_study?="Yes",Input!Number_of_observations&lt;&gt;""),CI_Upper_limit-Effect_size,NA())</f>
        <v>#N/A</v>
      </c>
      <c r="S128" s="33"/>
      <c r="T128" s="33"/>
      <c r="U128" s="33"/>
      <c r="V128" s="33"/>
      <c r="W128" s="163"/>
      <c r="X128" s="16" t="str">
        <f t="shared" si="245"/>
        <v/>
      </c>
      <c r="Y128" s="6" t="str">
        <f t="shared" si="214"/>
        <v/>
      </c>
      <c r="Z128" s="6" t="str">
        <f t="shared" si="215"/>
        <v/>
      </c>
      <c r="AA128" s="6" t="str">
        <f>IF(AND(Sufficient_data="Yes",Include_study?="Yes",Subgroup&lt;&gt;""),Input!Effect_size,"")</f>
        <v/>
      </c>
      <c r="AB128" s="6" t="str">
        <f t="shared" si="216"/>
        <v/>
      </c>
      <c r="AC128" s="6" t="str">
        <f t="shared" si="217"/>
        <v/>
      </c>
      <c r="AD128" s="6" t="str">
        <f t="shared" si="218"/>
        <v/>
      </c>
      <c r="AE128" s="6" t="str">
        <f t="shared" si="219"/>
        <v/>
      </c>
      <c r="AF128" s="6" t="str">
        <f t="shared" si="220"/>
        <v/>
      </c>
      <c r="AG128" s="125" t="str">
        <f t="shared" si="179"/>
        <v/>
      </c>
      <c r="AH128" s="128" t="str">
        <f t="shared" si="221"/>
        <v/>
      </c>
      <c r="AI128" s="33"/>
      <c r="AJ128" s="75" t="e">
        <f t="shared" si="246"/>
        <v>#N/A</v>
      </c>
      <c r="AK128" s="37" t="e">
        <f t="shared" si="222"/>
        <v>#N/A</v>
      </c>
      <c r="AL128" s="54" t="e">
        <f t="shared" si="223"/>
        <v>#N/A</v>
      </c>
      <c r="AM128" s="33"/>
      <c r="AN128" s="77" t="str">
        <f t="shared" si="247"/>
        <v/>
      </c>
      <c r="AO128" s="6" t="str">
        <f>IF(AND(Sufficient_data="Yes",Include_study?="Yes",Subgroup&lt;&gt;""),IF(COUNTIFS(Input!G$2:G127,"="&amp;"Yes",Input!C$2:C127,"="&amp;"Yes",Input!H$2:H127,"="&amp;Subgroup)&gt;0,"",Subgroup),"")</f>
        <v/>
      </c>
      <c r="AP128" s="16" t="str">
        <f t="shared" si="248"/>
        <v/>
      </c>
      <c r="AQ128" s="10" t="str">
        <f t="shared" si="249"/>
        <v/>
      </c>
      <c r="AR128" s="6" t="str">
        <f t="shared" si="250"/>
        <v/>
      </c>
      <c r="AS128" s="24" t="str">
        <f t="shared" si="251"/>
        <v/>
      </c>
      <c r="AT128" s="12" t="str">
        <f t="shared" si="252"/>
        <v/>
      </c>
      <c r="AU128" s="6" t="str">
        <f t="shared" si="253"/>
        <v/>
      </c>
      <c r="AV128" s="43" t="str">
        <f t="shared" si="224"/>
        <v/>
      </c>
      <c r="AW128" s="6" t="str">
        <f t="shared" si="254"/>
        <v/>
      </c>
      <c r="AX128" s="6" t="str">
        <f t="shared" si="255"/>
        <v/>
      </c>
      <c r="AY128" s="43" t="str">
        <f t="shared" si="225"/>
        <v/>
      </c>
      <c r="AZ128" s="16" t="str">
        <f t="shared" si="256"/>
        <v/>
      </c>
      <c r="BA128" s="131" t="str">
        <f t="shared" si="226"/>
        <v/>
      </c>
      <c r="BB128" s="131" t="str">
        <f t="shared" si="227"/>
        <v/>
      </c>
      <c r="BC128" s="6" t="str">
        <f t="shared" si="257"/>
        <v/>
      </c>
      <c r="BD128" s="6" t="str">
        <f t="shared" si="258"/>
        <v/>
      </c>
      <c r="BE128" s="131" t="str">
        <f t="shared" si="228"/>
        <v/>
      </c>
      <c r="BF128" s="131" t="str">
        <f t="shared" si="229"/>
        <v/>
      </c>
      <c r="BG128" s="6" t="str">
        <f t="shared" si="259"/>
        <v/>
      </c>
      <c r="BH128" s="6" t="str">
        <f t="shared" si="260"/>
        <v/>
      </c>
      <c r="BI128" s="6" t="str">
        <f t="shared" si="261"/>
        <v/>
      </c>
      <c r="BJ128" s="6" t="e">
        <f t="shared" si="262"/>
        <v>#N/A</v>
      </c>
      <c r="BK128" s="12" t="str">
        <f t="shared" si="203"/>
        <v/>
      </c>
      <c r="BL128" s="6" t="str">
        <f t="shared" si="263"/>
        <v/>
      </c>
      <c r="BM128" s="6" t="str">
        <f t="shared" si="230"/>
        <v/>
      </c>
      <c r="BN128" s="37" t="str">
        <f t="shared" si="264"/>
        <v/>
      </c>
      <c r="BO128" s="54" t="str">
        <f t="shared" si="204"/>
        <v/>
      </c>
      <c r="BP128" s="33"/>
      <c r="BQ128" s="33"/>
      <c r="BR128" s="33"/>
      <c r="BS128" s="33"/>
      <c r="BT128" s="164"/>
      <c r="BU128" s="6" t="e">
        <f t="shared" si="190"/>
        <v>#N/A</v>
      </c>
      <c r="BV128" s="6" t="e">
        <f t="shared" si="191"/>
        <v>#N/A</v>
      </c>
      <c r="BW128" s="6" t="str">
        <f t="shared" si="231"/>
        <v/>
      </c>
      <c r="BX128" s="6" t="str">
        <f>IF(AND(Sufficient_data="Yes",Include_study?="Yes",Moderator&lt;&gt;""),'Moderator Analysis'!F:F-CG$3,"")</f>
        <v/>
      </c>
      <c r="BY128" s="54" t="str">
        <f>IF(AND(Sufficient_data="Yes",Include_study?="Yes",Moderator&lt;&gt;""),Weightf*(Effect_size-CG$5-CG$4*'Moderator Analysis'!F:F)^2,"")</f>
        <v/>
      </c>
      <c r="BZ128" s="33"/>
      <c r="CA128" s="75" t="str">
        <f>IF(AND(Sufficient_data="Yes",Include_study?="Yes",Moderator&lt;&gt;""),1/('Publication Bias Analysis'!F128^2+CG$7),"")</f>
        <v/>
      </c>
      <c r="CB128" s="6" t="str">
        <f>IF(AND(Sufficient_data="Yes",Include_study?="Yes",CA128&lt;&gt;""),Effect_size-'Moderator Analysis'!J$37,"")</f>
        <v/>
      </c>
      <c r="CC128" s="6" t="str">
        <f t="shared" si="232"/>
        <v/>
      </c>
      <c r="CD128" s="54" t="str">
        <f>IF(AND(Sufficient_data="Yes",Include_study?="Yes",CA128&lt;&gt;""),CA:CA*(Effect_size-'Moderator Analysis'!J$29-'Moderator Analysis'!J$30*Moderator)^2,"")</f>
        <v/>
      </c>
      <c r="CI128" s="164"/>
      <c r="CJ128" s="166"/>
      <c r="CK128" s="6" t="str">
        <f t="shared" si="233"/>
        <v/>
      </c>
      <c r="CL128" s="37" t="str">
        <f t="shared" si="234"/>
        <v/>
      </c>
      <c r="CM128" s="37" t="str">
        <f>IF(AND(Include_study?="Yes",Sufficient_data="Yes"),1/(Standard_error^2+IF(Additional_model="Fixed effect",0,'Publication Bias Analysis'!L$32)),"")</f>
        <v/>
      </c>
      <c r="CN128" s="37" t="str">
        <f>IF(AND(Include_study?="Yes",Sufficient_data="Yes"),'Publication Bias Analysis'!E:E-'Publication Bias Analysis'!I$29,"")</f>
        <v/>
      </c>
      <c r="CO128" s="37" t="str">
        <f t="shared" si="235"/>
        <v/>
      </c>
      <c r="CP128" s="37" t="str">
        <f t="shared" si="236"/>
        <v/>
      </c>
      <c r="CQ128" s="104" t="str">
        <f t="shared" si="237"/>
        <v/>
      </c>
      <c r="CR128" s="104" t="str">
        <f>IF(AND(Include_study?="Yes",Sufficient_data="Yes"),CQ:CQ+IF(DC:DC&lt;0,-1,1)*COUNTIF(CQ$2:CQ127,CQ:CQ),"")</f>
        <v/>
      </c>
      <c r="CS128" s="104" t="str">
        <f>IF(AND(Include_study?="Yes",Sufficient_data="Yes"),RANK(DG:DG,DG:DG,1)*IF(DF:DF&lt;0,-1,1)+IF(DF:DF&lt;0,-1,1)*COUNTIF(CQ$2:CQ127,CQ:CQ),"")</f>
        <v/>
      </c>
      <c r="CT128" s="104" t="str">
        <f>IF(AND(Include_study?="Yes",Sufficient_data="Yes"),RANK(DJ:DJ,DJ:DJ,1)*IF(DI:DI&lt;0,-1,1)+IF(DI:DI&lt;0,-1,1)*COUNTIF(CQ$2:CQ127,CQ:CQ),"")</f>
        <v/>
      </c>
      <c r="CU128" s="6" t="e">
        <f>IF(AND(Include_study?="Yes",Sufficient_data="Yes"),'Publication Bias Analysis'!E:E,NA())</f>
        <v>#N/A</v>
      </c>
      <c r="CV128" s="54" t="e">
        <f>IF(AND(Include_study?="Yes",Sufficient_data="Yes"),'Publication Bias Analysis'!F:F,NA())</f>
        <v>#N/A</v>
      </c>
      <c r="CW128" s="33"/>
      <c r="CX128" s="33"/>
      <c r="CY128" s="33"/>
      <c r="CZ128" s="33"/>
      <c r="DA128" s="33"/>
      <c r="DB128" s="157"/>
      <c r="DC12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8" s="6" t="str">
        <f t="shared" si="265"/>
        <v/>
      </c>
      <c r="DE128" s="54" t="str">
        <f>IF(AND(Include_study?="Yes",Sufficient_data="Yes"),1/('Publication Bias Analysis'!F:F^2+IF(Additional_model="Fixed effect",0,$DN$6)),"")</f>
        <v/>
      </c>
      <c r="DF128" s="6" t="str">
        <f>IF(AND(Include_study?="Yes",Sufficient_data="Yes"),IF('Publication Bias Analysis'!L$38="Left",'Publication Bias Analysis'!E:E-DN$3,DN$3-'Publication Bias Analysis'!E:E),"")</f>
        <v/>
      </c>
      <c r="DG128" s="6" t="str">
        <f t="shared" si="266"/>
        <v/>
      </c>
      <c r="DH128" s="54" t="str">
        <f>IF(AND(DF128&lt;&gt;"",CR128&lt;=MAX(CR:CR)-DN$7),1/('Publication Bias Analysis'!F:F^2+IF(Additional_model="Fixed effect",0,$DN$13)),"")</f>
        <v/>
      </c>
      <c r="DI128" s="6" t="str">
        <f>IF(AND(Include_study?="Yes",Sufficient_data="Yes"),IF('Publication Bias Analysis'!L$38="Left",'Publication Bias Analysis'!E:E-DN$10,DN$10-'Publication Bias Analysis'!E:E),"")</f>
        <v/>
      </c>
      <c r="DJ128" s="6" t="str">
        <f t="shared" si="267"/>
        <v/>
      </c>
      <c r="DK128" s="54" t="str">
        <f t="shared" si="238"/>
        <v/>
      </c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W128" s="33"/>
      <c r="DX128" s="33"/>
      <c r="DY128" s="33"/>
      <c r="DZ128" s="33"/>
      <c r="EA128" s="33"/>
      <c r="EB128" s="157"/>
      <c r="EC128" s="6" t="str">
        <f>IF(AND(Include_study?="Yes",Sufficient_data="Yes"),Calculations!CO:CO-AVERAGE(Calculations!CO:CO),"")</f>
        <v/>
      </c>
      <c r="ED128" s="54" t="str">
        <f>IF(AND(Include_study?="Yes",Sufficient_data="Yes"),Calculations!CP128-('Publication Bias Analysis'!P$3+Calculations!CO128*'Publication Bias Analysis'!P$4),"")</f>
        <v/>
      </c>
      <c r="EE128" s="33"/>
      <c r="EF128" s="157"/>
      <c r="EG128" s="6" t="str">
        <f t="shared" si="239"/>
        <v/>
      </c>
      <c r="EH128" s="6" t="str">
        <f t="shared" si="240"/>
        <v/>
      </c>
      <c r="EI128" s="10" t="str">
        <f t="shared" si="241"/>
        <v/>
      </c>
      <c r="EJ128" s="10" t="str">
        <f t="shared" si="242"/>
        <v/>
      </c>
      <c r="EK128" s="10" t="str">
        <f>IF(AND(Include_study?="Yes",Sufficient_data="Yes"),COUNTIFS(EI$2:EI127,"&lt;"&amp;EI128,EJ$2:EJ127,"&lt;"&amp;EJ128)+COUNTIFS(EI$2:EI127,"&gt;"&amp;EI128,EJ$2:EJ127,"&gt;"&amp;EJ128)+COUNTIFS(EI129:EI$201,"&lt;"&amp;EI128,EJ129:EJ$201,"&lt;"&amp;EJ128)+COUNTIFS(EI129:EI$201,"&gt;"&amp;EI128,EJ129:EJ$201,"&gt;"&amp;EJ128),"")</f>
        <v/>
      </c>
      <c r="EL128" s="70" t="str">
        <f>IF(AND(Include_study?="Yes",Sufficient_data="Yes"),COUNTIFS(EI$2:EI127,"&lt;"&amp;EI128,EJ$2:EJ127,"&gt;"&amp;EJ128)+COUNTIFS(EI$2:EI127,"&gt;"&amp;EI128,EJ$2:EJ127,"&lt;"&amp;EJ128)+COUNTIFS(EI129:EI$201,"&lt;"&amp;EI128,EJ129:EJ$201,"&gt;"&amp;EJ128)+COUNTIFS(EI129:EI$201,"&gt;"&amp;EI128,EJ129:EJ$201,"&lt;"&amp;EJ128),"")</f>
        <v/>
      </c>
      <c r="EN128" s="157"/>
      <c r="EO128" s="33"/>
      <c r="EP128" s="33"/>
      <c r="EQ128" s="33"/>
      <c r="ER128" s="33"/>
      <c r="ES128" s="157"/>
      <c r="ET128" s="6" t="e">
        <f t="shared" si="243"/>
        <v>#N/A</v>
      </c>
      <c r="EU128" s="54" t="e">
        <f t="shared" si="244"/>
        <v>#N/A</v>
      </c>
      <c r="EV128" s="33"/>
      <c r="EW128" s="33"/>
      <c r="EX128" s="33"/>
      <c r="EY128" s="33"/>
      <c r="EZ128" s="33"/>
      <c r="FA128" s="157"/>
      <c r="FB128" s="10" t="str">
        <f>IF('Publication Bias Analysis'!AS:AS&lt;&gt;"",RANK('Publication Bias Analysis'!AS:AS,'Publication Bias Analysis'!AS:AS,1)+COUNTIF('Publication Bias Analysis'!AS$2:AS127,'Publication Bias Analysis'!AS128),"")</f>
        <v/>
      </c>
      <c r="FC128" s="6" t="str">
        <f t="shared" si="268"/>
        <v/>
      </c>
      <c r="FD128" s="43" t="e">
        <f>IF(AND(Include_study?="Yes",Sufficient_data="Yes"),'Publication Bias Analysis'!AR128,NA())</f>
        <v>#N/A</v>
      </c>
      <c r="FE128" s="43" t="e">
        <f>IF(AND(Include_study?="Yes",Sufficient_data="Yes"),'Publication Bias Analysis'!AS128,NA())</f>
        <v>#N/A</v>
      </c>
      <c r="FF128" s="6" t="str">
        <f>IF(AND(Include_study?="Yes",Sufficient_data="Yes"),Calculations!FD128-AVERAGE('Publication Bias Analysis'!AR:AR),"")</f>
        <v/>
      </c>
      <c r="FG128" s="54" t="str">
        <f>IF(AND(Include_study?="Yes",Sufficient_data="Yes"),FE:FE-('Publication Bias Analysis'!AV$30+'Publication Bias Analysis'!AV$31*FD:FD),"")</f>
        <v/>
      </c>
      <c r="FM128" s="157"/>
      <c r="FN128" s="6" t="str">
        <f t="shared" si="202"/>
        <v/>
      </c>
      <c r="FO128" s="6" t="str">
        <f t="shared" si="269"/>
        <v/>
      </c>
      <c r="FP128" s="54" t="str">
        <f t="shared" si="205"/>
        <v/>
      </c>
      <c r="FQ128" s="33"/>
    </row>
    <row r="129" spans="1:173" x14ac:dyDescent="0.2">
      <c r="A129" s="163"/>
      <c r="B129" s="10" t="str">
        <f>IF(AND(Sufficient_data="Yes",Include_study?="Yes"),IF(AND(Sort_By=$E$1,Order="Ascending"),IF(Input!Study_name="",COUNTIFS(Input!Study_name,"&lt;&gt;"&amp;"",Include_study?,"Yes",Sufficient_data,"Yes")+1,IF(COUNT(E129)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29" s="10" t="str">
        <f>IF(B129&lt;&gt;"",IF(B129=0,COUNTIF(B$2:B128,0)+1,COUNTIF(B$2:B128,B129)+COUNTIF(B:B,"&lt;"&amp;B129)+1),"")</f>
        <v/>
      </c>
      <c r="D129" s="10" t="str">
        <f t="shared" si="206"/>
        <v/>
      </c>
      <c r="E129" s="6" t="str">
        <f>IF(AND(Sufficient_data="Yes",Include_study?="Yes",Input!Study_name&lt;&gt;""),Input!Study_name,"")</f>
        <v/>
      </c>
      <c r="F129" s="6" t="str">
        <f>IF(AND(Sufficient_data="Yes",Include_study?="Yes"),Input!Effect_size,"")</f>
        <v/>
      </c>
      <c r="G129" s="10" t="str">
        <f>IF(AND(Sufficient_data="Yes",Include_study?="Yes",Input!Number_of_observations&lt;&gt;""),Input!Number_of_observations,"")</f>
        <v/>
      </c>
      <c r="H129" s="6" t="str">
        <f>IF(AND(Sufficient_data="Yes",Include_study?="Yes"),Input!Standard_error,"")</f>
        <v/>
      </c>
      <c r="I129" s="6" t="str">
        <f t="shared" si="207"/>
        <v/>
      </c>
      <c r="J129" s="6" t="str">
        <f t="shared" si="208"/>
        <v/>
      </c>
      <c r="K129" s="6" t="str">
        <f t="shared" si="209"/>
        <v/>
      </c>
      <c r="L129" s="6" t="str">
        <f t="shared" si="210"/>
        <v/>
      </c>
      <c r="M129" s="120" t="str">
        <f t="shared" si="211"/>
        <v/>
      </c>
      <c r="N129" s="54" t="str">
        <f t="shared" si="212"/>
        <v/>
      </c>
      <c r="O129" s="33"/>
      <c r="P129" s="75" t="e">
        <f t="shared" si="213"/>
        <v>#N/A</v>
      </c>
      <c r="Q129" s="6" t="e">
        <f>IF(AND(Sufficient_data="Yes",Include_study?="Yes",Input!Number_of_observations&lt;&gt;""),Effect_size-CI_Lower_limit,NA())</f>
        <v>#N/A</v>
      </c>
      <c r="R129" s="54" t="e">
        <f>IF(AND(Sufficient_data="Yes",Include_study?="Yes",Input!Number_of_observations&lt;&gt;""),CI_Upper_limit-Effect_size,NA())</f>
        <v>#N/A</v>
      </c>
      <c r="S129" s="33"/>
      <c r="T129" s="33"/>
      <c r="U129" s="33"/>
      <c r="V129" s="33"/>
      <c r="W129" s="163"/>
      <c r="X129" s="16" t="str">
        <f t="shared" si="245"/>
        <v/>
      </c>
      <c r="Y129" s="6" t="str">
        <f t="shared" si="214"/>
        <v/>
      </c>
      <c r="Z129" s="6" t="str">
        <f t="shared" si="215"/>
        <v/>
      </c>
      <c r="AA129" s="6" t="str">
        <f>IF(AND(Sufficient_data="Yes",Include_study?="Yes",Subgroup&lt;&gt;""),Input!Effect_size,"")</f>
        <v/>
      </c>
      <c r="AB129" s="6" t="str">
        <f t="shared" si="216"/>
        <v/>
      </c>
      <c r="AC129" s="6" t="str">
        <f t="shared" si="217"/>
        <v/>
      </c>
      <c r="AD129" s="6" t="str">
        <f t="shared" si="218"/>
        <v/>
      </c>
      <c r="AE129" s="6" t="str">
        <f t="shared" si="219"/>
        <v/>
      </c>
      <c r="AF129" s="6" t="str">
        <f t="shared" si="220"/>
        <v/>
      </c>
      <c r="AG129" s="125" t="str">
        <f t="shared" si="179"/>
        <v/>
      </c>
      <c r="AH129" s="128" t="str">
        <f t="shared" si="221"/>
        <v/>
      </c>
      <c r="AI129" s="33"/>
      <c r="AJ129" s="75" t="e">
        <f t="shared" si="246"/>
        <v>#N/A</v>
      </c>
      <c r="AK129" s="37" t="e">
        <f t="shared" si="222"/>
        <v>#N/A</v>
      </c>
      <c r="AL129" s="54" t="e">
        <f t="shared" si="223"/>
        <v>#N/A</v>
      </c>
      <c r="AM129" s="33"/>
      <c r="AN129" s="77" t="str">
        <f t="shared" si="247"/>
        <v/>
      </c>
      <c r="AO129" s="6" t="str">
        <f>IF(AND(Sufficient_data="Yes",Include_study?="Yes",Subgroup&lt;&gt;""),IF(COUNTIFS(Input!G$2:G128,"="&amp;"Yes",Input!C$2:C128,"="&amp;"Yes",Input!H$2:H128,"="&amp;Subgroup)&gt;0,"",Subgroup),"")</f>
        <v/>
      </c>
      <c r="AP129" s="16" t="str">
        <f t="shared" si="248"/>
        <v/>
      </c>
      <c r="AQ129" s="10" t="str">
        <f t="shared" si="249"/>
        <v/>
      </c>
      <c r="AR129" s="6" t="str">
        <f t="shared" si="250"/>
        <v/>
      </c>
      <c r="AS129" s="24" t="str">
        <f t="shared" si="251"/>
        <v/>
      </c>
      <c r="AT129" s="12" t="str">
        <f t="shared" si="252"/>
        <v/>
      </c>
      <c r="AU129" s="6" t="str">
        <f t="shared" si="253"/>
        <v/>
      </c>
      <c r="AV129" s="43" t="str">
        <f t="shared" si="224"/>
        <v/>
      </c>
      <c r="AW129" s="6" t="str">
        <f t="shared" si="254"/>
        <v/>
      </c>
      <c r="AX129" s="6" t="str">
        <f t="shared" si="255"/>
        <v/>
      </c>
      <c r="AY129" s="43" t="str">
        <f t="shared" si="225"/>
        <v/>
      </c>
      <c r="AZ129" s="16" t="str">
        <f t="shared" si="256"/>
        <v/>
      </c>
      <c r="BA129" s="131" t="str">
        <f t="shared" si="226"/>
        <v/>
      </c>
      <c r="BB129" s="131" t="str">
        <f t="shared" si="227"/>
        <v/>
      </c>
      <c r="BC129" s="6" t="str">
        <f t="shared" si="257"/>
        <v/>
      </c>
      <c r="BD129" s="6" t="str">
        <f t="shared" si="258"/>
        <v/>
      </c>
      <c r="BE129" s="131" t="str">
        <f t="shared" si="228"/>
        <v/>
      </c>
      <c r="BF129" s="131" t="str">
        <f t="shared" si="229"/>
        <v/>
      </c>
      <c r="BG129" s="6" t="str">
        <f t="shared" si="259"/>
        <v/>
      </c>
      <c r="BH129" s="6" t="str">
        <f t="shared" si="260"/>
        <v/>
      </c>
      <c r="BI129" s="6" t="str">
        <f t="shared" si="261"/>
        <v/>
      </c>
      <c r="BJ129" s="6" t="e">
        <f t="shared" si="262"/>
        <v>#N/A</v>
      </c>
      <c r="BK129" s="12" t="str">
        <f t="shared" si="203"/>
        <v/>
      </c>
      <c r="BL129" s="6" t="str">
        <f t="shared" si="263"/>
        <v/>
      </c>
      <c r="BM129" s="6" t="str">
        <f t="shared" si="230"/>
        <v/>
      </c>
      <c r="BN129" s="37" t="str">
        <f t="shared" si="264"/>
        <v/>
      </c>
      <c r="BO129" s="54" t="str">
        <f t="shared" si="204"/>
        <v/>
      </c>
      <c r="BP129" s="33"/>
      <c r="BQ129" s="33"/>
      <c r="BR129" s="33"/>
      <c r="BS129" s="33"/>
      <c r="BT129" s="164"/>
      <c r="BU129" s="6" t="e">
        <f t="shared" si="190"/>
        <v>#N/A</v>
      </c>
      <c r="BV129" s="6" t="e">
        <f t="shared" si="191"/>
        <v>#N/A</v>
      </c>
      <c r="BW129" s="6" t="str">
        <f t="shared" si="231"/>
        <v/>
      </c>
      <c r="BX129" s="6" t="str">
        <f>IF(AND(Sufficient_data="Yes",Include_study?="Yes",Moderator&lt;&gt;""),'Moderator Analysis'!F:F-CG$3,"")</f>
        <v/>
      </c>
      <c r="BY129" s="54" t="str">
        <f>IF(AND(Sufficient_data="Yes",Include_study?="Yes",Moderator&lt;&gt;""),Weightf*(Effect_size-CG$5-CG$4*'Moderator Analysis'!F:F)^2,"")</f>
        <v/>
      </c>
      <c r="BZ129" s="33"/>
      <c r="CA129" s="75" t="str">
        <f>IF(AND(Sufficient_data="Yes",Include_study?="Yes",Moderator&lt;&gt;""),1/('Publication Bias Analysis'!F129^2+CG$7),"")</f>
        <v/>
      </c>
      <c r="CB129" s="6" t="str">
        <f>IF(AND(Sufficient_data="Yes",Include_study?="Yes",CA129&lt;&gt;""),Effect_size-'Moderator Analysis'!J$37,"")</f>
        <v/>
      </c>
      <c r="CC129" s="6" t="str">
        <f t="shared" si="232"/>
        <v/>
      </c>
      <c r="CD129" s="54" t="str">
        <f>IF(AND(Sufficient_data="Yes",Include_study?="Yes",CA129&lt;&gt;""),CA:CA*(Effect_size-'Moderator Analysis'!J$29-'Moderator Analysis'!J$30*Moderator)^2,"")</f>
        <v/>
      </c>
      <c r="CI129" s="164"/>
      <c r="CJ129" s="166"/>
      <c r="CK129" s="6" t="str">
        <f t="shared" si="233"/>
        <v/>
      </c>
      <c r="CL129" s="37" t="str">
        <f t="shared" si="234"/>
        <v/>
      </c>
      <c r="CM129" s="37" t="str">
        <f>IF(AND(Include_study?="Yes",Sufficient_data="Yes"),1/(Standard_error^2+IF(Additional_model="Fixed effect",0,'Publication Bias Analysis'!L$32)),"")</f>
        <v/>
      </c>
      <c r="CN129" s="37" t="str">
        <f>IF(AND(Include_study?="Yes",Sufficient_data="Yes"),'Publication Bias Analysis'!E:E-'Publication Bias Analysis'!I$29,"")</f>
        <v/>
      </c>
      <c r="CO129" s="37" t="str">
        <f t="shared" si="235"/>
        <v/>
      </c>
      <c r="CP129" s="37" t="str">
        <f t="shared" si="236"/>
        <v/>
      </c>
      <c r="CQ129" s="104" t="str">
        <f t="shared" si="237"/>
        <v/>
      </c>
      <c r="CR129" s="104" t="str">
        <f>IF(AND(Include_study?="Yes",Sufficient_data="Yes"),CQ:CQ+IF(DC:DC&lt;0,-1,1)*COUNTIF(CQ$2:CQ128,CQ:CQ),"")</f>
        <v/>
      </c>
      <c r="CS129" s="104" t="str">
        <f>IF(AND(Include_study?="Yes",Sufficient_data="Yes"),RANK(DG:DG,DG:DG,1)*IF(DF:DF&lt;0,-1,1)+IF(DF:DF&lt;0,-1,1)*COUNTIF(CQ$2:CQ128,CQ:CQ),"")</f>
        <v/>
      </c>
      <c r="CT129" s="104" t="str">
        <f>IF(AND(Include_study?="Yes",Sufficient_data="Yes"),RANK(DJ:DJ,DJ:DJ,1)*IF(DI:DI&lt;0,-1,1)+IF(DI:DI&lt;0,-1,1)*COUNTIF(CQ$2:CQ128,CQ:CQ),"")</f>
        <v/>
      </c>
      <c r="CU129" s="6" t="e">
        <f>IF(AND(Include_study?="Yes",Sufficient_data="Yes"),'Publication Bias Analysis'!E:E,NA())</f>
        <v>#N/A</v>
      </c>
      <c r="CV129" s="54" t="e">
        <f>IF(AND(Include_study?="Yes",Sufficient_data="Yes"),'Publication Bias Analysis'!F:F,NA())</f>
        <v>#N/A</v>
      </c>
      <c r="CW129" s="33"/>
      <c r="CX129" s="33"/>
      <c r="CY129" s="33"/>
      <c r="CZ129" s="33"/>
      <c r="DA129" s="33"/>
      <c r="DB129" s="157"/>
      <c r="DC12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29" s="6" t="str">
        <f t="shared" si="265"/>
        <v/>
      </c>
      <c r="DE129" s="54" t="str">
        <f>IF(AND(Include_study?="Yes",Sufficient_data="Yes"),1/('Publication Bias Analysis'!F:F^2+IF(Additional_model="Fixed effect",0,$DN$6)),"")</f>
        <v/>
      </c>
      <c r="DF129" s="6" t="str">
        <f>IF(AND(Include_study?="Yes",Sufficient_data="Yes"),IF('Publication Bias Analysis'!L$38="Left",'Publication Bias Analysis'!E:E-DN$3,DN$3-'Publication Bias Analysis'!E:E),"")</f>
        <v/>
      </c>
      <c r="DG129" s="6" t="str">
        <f t="shared" si="266"/>
        <v/>
      </c>
      <c r="DH129" s="54" t="str">
        <f>IF(AND(DF129&lt;&gt;"",CR129&lt;=MAX(CR:CR)-DN$7),1/('Publication Bias Analysis'!F:F^2+IF(Additional_model="Fixed effect",0,$DN$13)),"")</f>
        <v/>
      </c>
      <c r="DI129" s="6" t="str">
        <f>IF(AND(Include_study?="Yes",Sufficient_data="Yes"),IF('Publication Bias Analysis'!L$38="Left",'Publication Bias Analysis'!E:E-DN$10,DN$10-'Publication Bias Analysis'!E:E),"")</f>
        <v/>
      </c>
      <c r="DJ129" s="6" t="str">
        <f t="shared" si="267"/>
        <v/>
      </c>
      <c r="DK129" s="54" t="str">
        <f t="shared" si="238"/>
        <v/>
      </c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W129" s="33"/>
      <c r="DX129" s="33"/>
      <c r="DY129" s="33"/>
      <c r="DZ129" s="33"/>
      <c r="EA129" s="33"/>
      <c r="EB129" s="157"/>
      <c r="EC129" s="6" t="str">
        <f>IF(AND(Include_study?="Yes",Sufficient_data="Yes"),Calculations!CO:CO-AVERAGE(Calculations!CO:CO),"")</f>
        <v/>
      </c>
      <c r="ED129" s="54" t="str">
        <f>IF(AND(Include_study?="Yes",Sufficient_data="Yes"),Calculations!CP129-('Publication Bias Analysis'!P$3+Calculations!CO129*'Publication Bias Analysis'!P$4),"")</f>
        <v/>
      </c>
      <c r="EE129" s="33"/>
      <c r="EF129" s="157"/>
      <c r="EG129" s="6" t="str">
        <f t="shared" si="239"/>
        <v/>
      </c>
      <c r="EH129" s="6" t="str">
        <f t="shared" si="240"/>
        <v/>
      </c>
      <c r="EI129" s="10" t="str">
        <f t="shared" si="241"/>
        <v/>
      </c>
      <c r="EJ129" s="10" t="str">
        <f t="shared" si="242"/>
        <v/>
      </c>
      <c r="EK129" s="10" t="str">
        <f>IF(AND(Include_study?="Yes",Sufficient_data="Yes"),COUNTIFS(EI$2:EI128,"&lt;"&amp;EI129,EJ$2:EJ128,"&lt;"&amp;EJ129)+COUNTIFS(EI$2:EI128,"&gt;"&amp;EI129,EJ$2:EJ128,"&gt;"&amp;EJ129)+COUNTIFS(EI130:EI$201,"&lt;"&amp;EI129,EJ130:EJ$201,"&lt;"&amp;EJ129)+COUNTIFS(EI130:EI$201,"&gt;"&amp;EI129,EJ130:EJ$201,"&gt;"&amp;EJ129),"")</f>
        <v/>
      </c>
      <c r="EL129" s="70" t="str">
        <f>IF(AND(Include_study?="Yes",Sufficient_data="Yes"),COUNTIFS(EI$2:EI128,"&lt;"&amp;EI129,EJ$2:EJ128,"&gt;"&amp;EJ129)+COUNTIFS(EI$2:EI128,"&gt;"&amp;EI129,EJ$2:EJ128,"&lt;"&amp;EJ129)+COUNTIFS(EI130:EI$201,"&lt;"&amp;EI129,EJ130:EJ$201,"&gt;"&amp;EJ129)+COUNTIFS(EI130:EI$201,"&gt;"&amp;EI129,EJ130:EJ$201,"&lt;"&amp;EJ129),"")</f>
        <v/>
      </c>
      <c r="EN129" s="157"/>
      <c r="EO129" s="33"/>
      <c r="EP129" s="33"/>
      <c r="EQ129" s="33"/>
      <c r="ER129" s="33"/>
      <c r="ES129" s="157"/>
      <c r="ET129" s="6" t="e">
        <f t="shared" si="243"/>
        <v>#N/A</v>
      </c>
      <c r="EU129" s="54" t="e">
        <f t="shared" si="244"/>
        <v>#N/A</v>
      </c>
      <c r="EV129" s="33"/>
      <c r="EW129" s="33"/>
      <c r="EX129" s="33"/>
      <c r="EY129" s="33"/>
      <c r="EZ129" s="33"/>
      <c r="FA129" s="157"/>
      <c r="FB129" s="10" t="str">
        <f>IF('Publication Bias Analysis'!AS:AS&lt;&gt;"",RANK('Publication Bias Analysis'!AS:AS,'Publication Bias Analysis'!AS:AS,1)+COUNTIF('Publication Bias Analysis'!AS$2:AS128,'Publication Bias Analysis'!AS129),"")</f>
        <v/>
      </c>
      <c r="FC129" s="6" t="str">
        <f t="shared" si="268"/>
        <v/>
      </c>
      <c r="FD129" s="43" t="e">
        <f>IF(AND(Include_study?="Yes",Sufficient_data="Yes"),'Publication Bias Analysis'!AR129,NA())</f>
        <v>#N/A</v>
      </c>
      <c r="FE129" s="43" t="e">
        <f>IF(AND(Include_study?="Yes",Sufficient_data="Yes"),'Publication Bias Analysis'!AS129,NA())</f>
        <v>#N/A</v>
      </c>
      <c r="FF129" s="6" t="str">
        <f>IF(AND(Include_study?="Yes",Sufficient_data="Yes"),Calculations!FD129-AVERAGE('Publication Bias Analysis'!AR:AR),"")</f>
        <v/>
      </c>
      <c r="FG129" s="54" t="str">
        <f>IF(AND(Include_study?="Yes",Sufficient_data="Yes"),FE:FE-('Publication Bias Analysis'!AV$30+'Publication Bias Analysis'!AV$31*FD:FD),"")</f>
        <v/>
      </c>
      <c r="FM129" s="157"/>
      <c r="FN129" s="6" t="str">
        <f t="shared" si="202"/>
        <v/>
      </c>
      <c r="FO129" s="6" t="str">
        <f t="shared" si="269"/>
        <v/>
      </c>
      <c r="FP129" s="54" t="str">
        <f t="shared" si="205"/>
        <v/>
      </c>
      <c r="FQ129" s="33"/>
    </row>
    <row r="130" spans="1:173" x14ac:dyDescent="0.2">
      <c r="A130" s="163"/>
      <c r="B130" s="10" t="str">
        <f>IF(AND(Sufficient_data="Yes",Include_study?="Yes"),IF(AND(Sort_By=$E$1,Order="Ascending"),IF(Input!Study_name="",COUNTIFS(Input!Study_name,"&lt;&gt;"&amp;"",Include_study?,"Yes",Sufficient_data,"Yes")+1,IF(COUNT(E130)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0" s="10" t="str">
        <f>IF(B130&lt;&gt;"",IF(B130=0,COUNTIF(B$2:B129,0)+1,COUNTIF(B$2:B129,B130)+COUNTIF(B:B,"&lt;"&amp;B130)+1),"")</f>
        <v/>
      </c>
      <c r="D130" s="10" t="str">
        <f t="shared" si="206"/>
        <v/>
      </c>
      <c r="E130" s="6" t="str">
        <f>IF(AND(Sufficient_data="Yes",Include_study?="Yes",Input!Study_name&lt;&gt;""),Input!Study_name,"")</f>
        <v/>
      </c>
      <c r="F130" s="6" t="str">
        <f>IF(AND(Sufficient_data="Yes",Include_study?="Yes"),Input!Effect_size,"")</f>
        <v/>
      </c>
      <c r="G130" s="10" t="str">
        <f>IF(AND(Sufficient_data="Yes",Include_study?="Yes",Input!Number_of_observations&lt;&gt;""),Input!Number_of_observations,"")</f>
        <v/>
      </c>
      <c r="H130" s="6" t="str">
        <f>IF(AND(Sufficient_data="Yes",Include_study?="Yes"),Input!Standard_error,"")</f>
        <v/>
      </c>
      <c r="I130" s="6" t="str">
        <f t="shared" si="207"/>
        <v/>
      </c>
      <c r="J130" s="6" t="str">
        <f t="shared" si="208"/>
        <v/>
      </c>
      <c r="K130" s="6" t="str">
        <f t="shared" ref="K130:K161" si="270">IF(AND(Sufficient_data="Yes",Include_study?="Yes",Number_of_observations&lt;&gt;""),Effect_size-ABS(TINV((1-Confidence_level),Number_of_observations-1))*Standard_error,"")</f>
        <v/>
      </c>
      <c r="L130" s="6" t="str">
        <f t="shared" ref="L130:L161" si="271">IF(AND(Sufficient_data="Yes",Include_study?="Yes",Number_of_observations&lt;&gt;""),Effect_size+ABS(TINV((1-Confidence_level),Number_of_observations-1))*Standard_error,"")</f>
        <v/>
      </c>
      <c r="M130" s="120" t="str">
        <f t="shared" ref="M130:M161" si="272">IF(AND(Include_study?="Yes",Sufficient_data="Yes"),IF(Meta_analysis_model="Fixed effect model",Weightf/SUM(Weightf),Weightr/SUM(Weightr)),"")</f>
        <v/>
      </c>
      <c r="N130" s="54" t="str">
        <f t="shared" ref="N130:N161" si="273">IF(AND(Include_study?="Yes",Sufficient_data="Yes"),Effect_size-Combined_Effect_Size,"")</f>
        <v/>
      </c>
      <c r="O130" s="33"/>
      <c r="P130" s="75" t="e">
        <f t="shared" si="213"/>
        <v>#N/A</v>
      </c>
      <c r="Q130" s="6" t="e">
        <f>IF(AND(Sufficient_data="Yes",Include_study?="Yes",Input!Number_of_observations&lt;&gt;""),Effect_size-CI_Lower_limit,NA())</f>
        <v>#N/A</v>
      </c>
      <c r="R130" s="54" t="e">
        <f>IF(AND(Sufficient_data="Yes",Include_study?="Yes",Input!Number_of_observations&lt;&gt;""),CI_Upper_limit-Effect_size,NA())</f>
        <v>#N/A</v>
      </c>
      <c r="S130" s="33"/>
      <c r="T130" s="33"/>
      <c r="U130" s="33"/>
      <c r="V130" s="33"/>
      <c r="W130" s="163"/>
      <c r="X130" s="16" t="str">
        <f t="shared" si="245"/>
        <v/>
      </c>
      <c r="Y130" s="6" t="str">
        <f t="shared" ref="Y130:Y161" si="274">IF(AND(Sufficient_data="Yes",Include_study?="Yes",Subgroup&lt;&gt;""),Study_name,"")</f>
        <v/>
      </c>
      <c r="Z130" s="6" t="str">
        <f t="shared" si="215"/>
        <v/>
      </c>
      <c r="AA130" s="6" t="str">
        <f>IF(AND(Sufficient_data="Yes",Include_study?="Yes",Subgroup&lt;&gt;""),Input!Effect_size,"")</f>
        <v/>
      </c>
      <c r="AB130" s="6" t="str">
        <f t="shared" ref="AB130:AB161" si="275">IF(AND(Sufficient_data="Yes",Include_study?="Yes",Subgroup&lt;&gt;""),Standard_error,"")</f>
        <v/>
      </c>
      <c r="AC130" s="6" t="str">
        <f t="shared" ref="AC130:AC161" si="276">IF(AND(Sufficient_data="Yes",Include_study?="Yes",Subgroup&lt;&gt;""),1/(Standard_error^2),"")</f>
        <v/>
      </c>
      <c r="AD130" s="6" t="str">
        <f t="shared" ref="AD130:AD161" si="277">IF(AND(Include_study?="Yes",Sufficient_data="Yes",Subgroup&lt;&gt;""),1/(Standard_error^2+IF(Within_subgroup_weighting="Fixed effect",0,INDEX(AO:AV,MATCH(Subgroup,AO:AO,0),8))),"")</f>
        <v/>
      </c>
      <c r="AE130" s="6" t="str">
        <f t="shared" ref="AE130:AE161" si="278">IF(AND(Sufficient_data="Yes",Include_study?="Yes",Subgroup&lt;&gt;"",Number_of_observations&lt;&gt;""),AA:AA-ABS(TINV((1-Subgroup_confidence_level),Number_of_observations-1))*AB:AB,"")</f>
        <v/>
      </c>
      <c r="AF130" s="6" t="str">
        <f t="shared" ref="AF130:AF161" si="279">IF(AND(Sufficient_data="Yes",Include_study?="Yes",Subgroup&lt;&gt;"",Number_of_observations&lt;&gt;""),AA:AA+ABS(TINV((1-Subgroup_confidence_level),Number_of_observations-1))*AB:AB,"")</f>
        <v/>
      </c>
      <c r="AG130" s="125" t="str">
        <f t="shared" ref="AG130:AG193" si="280">IF(AND(Sufficient_data="Yes",Include_study?="Yes"),IF(Subgroup&lt;&gt;"",AD130/SUMIF(Subgroup,Subgroup,AD:AD),""),"")</f>
        <v/>
      </c>
      <c r="AH130" s="128" t="str">
        <f t="shared" ref="AH130:AH161" si="281">IF(AND(Include_study?="Yes",Sufficient_data="Yes",Subgroup&lt;&gt;""),AA:AA-VLOOKUP(Z:Z,AO:AX,10,FALSE),"")</f>
        <v/>
      </c>
      <c r="AI130" s="33"/>
      <c r="AJ130" s="75" t="e">
        <f t="shared" si="246"/>
        <v>#N/A</v>
      </c>
      <c r="AK130" s="37" t="e">
        <f t="shared" ref="AK130:AK161" si="282">IF(AND(Sufficient_data="Yes",Include_study?="Yes",Subgroup&lt;&gt;"",Number_of_observations&lt;&gt;""),AA:AA-AE:AE,NA())</f>
        <v>#N/A</v>
      </c>
      <c r="AL130" s="54" t="e">
        <f t="shared" ref="AL130:AL161" si="283">IF(AND(Sufficient_data="Yes",Include_study?="Yes",Subgroup&lt;&gt;"",Number_of_observations&lt;&gt;""),AF:AF-AA:AA,NA())</f>
        <v>#N/A</v>
      </c>
      <c r="AM130" s="33"/>
      <c r="AN130" s="77" t="str">
        <f t="shared" si="247"/>
        <v/>
      </c>
      <c r="AO130" s="6" t="str">
        <f>IF(AND(Sufficient_data="Yes",Include_study?="Yes",Subgroup&lt;&gt;""),IF(COUNTIFS(Input!G$2:G129,"="&amp;"Yes",Input!C$2:C129,"="&amp;"Yes",Input!H$2:H129,"="&amp;Subgroup)&gt;0,"",Subgroup),"")</f>
        <v/>
      </c>
      <c r="AP130" s="16" t="str">
        <f t="shared" si="248"/>
        <v/>
      </c>
      <c r="AQ130" s="10" t="str">
        <f t="shared" si="249"/>
        <v/>
      </c>
      <c r="AR130" s="6" t="str">
        <f t="shared" si="250"/>
        <v/>
      </c>
      <c r="AS130" s="24" t="str">
        <f t="shared" si="251"/>
        <v/>
      </c>
      <c r="AT130" s="12" t="str">
        <f t="shared" si="252"/>
        <v/>
      </c>
      <c r="AU130" s="6" t="str">
        <f t="shared" si="253"/>
        <v/>
      </c>
      <c r="AV130" s="43" t="str">
        <f t="shared" ref="AV130:AV161" si="284">IF(AR130&lt;&gt;"",IF(AQ130=1,0,IF(Within_subgroup_weighting=$BQ$36,MAX(0,(SUM(AR:AR)-(Subgroup_k-(COUNT(AR:AR))))/SUM(AU:AU)),MAX(0,(AR130-(AQ130-1)))/AU130)),"")</f>
        <v/>
      </c>
      <c r="AW130" s="6" t="str">
        <f t="shared" si="254"/>
        <v/>
      </c>
      <c r="AX130" s="6" t="str">
        <f t="shared" si="255"/>
        <v/>
      </c>
      <c r="AY130" s="43" t="str">
        <f t="shared" ref="AY130:AY161" si="285">IF(AR130&lt;&gt;"",IF(Within_subgroup_weighting=BQ$34,1/SQRT(SUMIF(Subgroup,AO130,AC:AC)),SQRT(SUMPRODUCT(--(Subgroup=AO130),AD:AD,AH:AH,AH:AH)/((AQ130-1)*SUMIF(Z:Z,AO130,AD:AD)))),"")</f>
        <v/>
      </c>
      <c r="AZ130" s="16" t="str">
        <f t="shared" si="256"/>
        <v/>
      </c>
      <c r="BA130" s="131" t="str">
        <f t="shared" ref="BA130:BA161" si="286">IF(AR130&lt;&gt;"",AX130-ABS(TINV((1-Subgroup_confidence_level),AQ130-1))*AY130,"")</f>
        <v/>
      </c>
      <c r="BB130" s="131" t="str">
        <f t="shared" ref="BB130:BB161" si="287">IF(AR130&lt;&gt;"",AX130+ABS(TINV((1-Subgroup_confidence_level),AQ130-1))*AY130,"")</f>
        <v/>
      </c>
      <c r="BC130" s="6" t="str">
        <f t="shared" si="257"/>
        <v/>
      </c>
      <c r="BD130" s="6" t="str">
        <f t="shared" si="258"/>
        <v/>
      </c>
      <c r="BE130" s="131" t="str">
        <f t="shared" ref="BE130:BE161" si="288">IF(AR130&lt;&gt;"",AX130-ABS(TINV((1-Subgroup_confidence_level),AQ130-1))*SQRT(AV130+AY130^2),"")</f>
        <v/>
      </c>
      <c r="BF130" s="131" t="str">
        <f t="shared" ref="BF130:BF161" si="289">IF(AR130&lt;&gt;"",AX130+ABS(TINV((1-Subgroup_confidence_level),AQ130-1))*SQRT(AV130+AY130^2),"")</f>
        <v/>
      </c>
      <c r="BG130" s="6" t="str">
        <f t="shared" si="259"/>
        <v/>
      </c>
      <c r="BH130" s="6" t="str">
        <f t="shared" si="260"/>
        <v/>
      </c>
      <c r="BI130" s="6" t="str">
        <f t="shared" si="261"/>
        <v/>
      </c>
      <c r="BJ130" s="6" t="e">
        <f t="shared" si="262"/>
        <v>#N/A</v>
      </c>
      <c r="BK130" s="12" t="str">
        <f t="shared" si="203"/>
        <v/>
      </c>
      <c r="BL130" s="6" t="str">
        <f t="shared" si="263"/>
        <v/>
      </c>
      <c r="BM130" s="6" t="str">
        <f t="shared" ref="BM130:BM161" si="290">IF(AY130&lt;&gt;"",1/(AY130^2+IF(Between_subgroup_weighting=BQ$30,0,BR$27)),"")</f>
        <v/>
      </c>
      <c r="BN130" s="37" t="str">
        <f t="shared" si="264"/>
        <v/>
      </c>
      <c r="BO130" s="54" t="str">
        <f t="shared" si="204"/>
        <v/>
      </c>
      <c r="BP130" s="33"/>
      <c r="BQ130" s="33"/>
      <c r="BR130" s="33"/>
      <c r="BS130" s="33"/>
      <c r="BT130" s="164"/>
      <c r="BU130" s="6" t="e">
        <f t="shared" ref="BU130:BU193" si="291">IF(AND(Sufficient_data="Yes",Include_study?="Yes",Moderator&lt;&gt;""),Moderator,NA())</f>
        <v>#N/A</v>
      </c>
      <c r="BV130" s="6" t="e">
        <f t="shared" ref="BV130:BV193" si="292">IF(AND(Sufficient_data="Yes",Include_study?="Yes",Moderator&lt;&gt;""),Effect_size,NA())</f>
        <v>#N/A</v>
      </c>
      <c r="BW130" s="6" t="str">
        <f t="shared" ref="BW130:BW161" si="293">IF(AND(Sufficient_data="Yes",Include_study?="Yes",Moderator&lt;&gt;""),Effect_size-CG$2,"")</f>
        <v/>
      </c>
      <c r="BX130" s="6" t="str">
        <f>IF(AND(Sufficient_data="Yes",Include_study?="Yes",Moderator&lt;&gt;""),'Moderator Analysis'!F:F-CG$3,"")</f>
        <v/>
      </c>
      <c r="BY130" s="54" t="str">
        <f>IF(AND(Sufficient_data="Yes",Include_study?="Yes",Moderator&lt;&gt;""),Weightf*(Effect_size-CG$5-CG$4*'Moderator Analysis'!F:F)^2,"")</f>
        <v/>
      </c>
      <c r="BZ130" s="33"/>
      <c r="CA130" s="75" t="str">
        <f>IF(AND(Sufficient_data="Yes",Include_study?="Yes",Moderator&lt;&gt;""),1/('Publication Bias Analysis'!F130^2+CG$7),"")</f>
        <v/>
      </c>
      <c r="CB130" s="6" t="str">
        <f>IF(AND(Sufficient_data="Yes",Include_study?="Yes",CA130&lt;&gt;""),Effect_size-'Moderator Analysis'!J$37,"")</f>
        <v/>
      </c>
      <c r="CC130" s="6" t="str">
        <f t="shared" ref="CC130:CC161" si="294">IF(AND(Sufficient_data="Yes",Include_study?="Yes",CA130&lt;&gt;""),Moderator-SUMPRODUCT(Moderator,CA:CA)/SUM(CA:CA),"")</f>
        <v/>
      </c>
      <c r="CD130" s="54" t="str">
        <f>IF(AND(Sufficient_data="Yes",Include_study?="Yes",CA130&lt;&gt;""),CA:CA*(Effect_size-'Moderator Analysis'!J$29-'Moderator Analysis'!J$30*Moderator)^2,"")</f>
        <v/>
      </c>
      <c r="CI130" s="164"/>
      <c r="CJ130" s="166"/>
      <c r="CK130" s="6" t="str">
        <f t="shared" si="233"/>
        <v/>
      </c>
      <c r="CL130" s="37" t="str">
        <f t="shared" ref="CL130:CL161" si="295">IF(AND(Include_study?="Yes",Sufficient_data="Yes"),1/(Standard_error^2+IF(Additional_model="Fixed effect",0,T2_)),"")</f>
        <v/>
      </c>
      <c r="CM130" s="37" t="str">
        <f>IF(AND(Include_study?="Yes",Sufficient_data="Yes"),1/(Standard_error^2+IF(Additional_model="Fixed effect",0,'Publication Bias Analysis'!L$32)),"")</f>
        <v/>
      </c>
      <c r="CN130" s="37" t="str">
        <f>IF(AND(Include_study?="Yes",Sufficient_data="Yes"),'Publication Bias Analysis'!E:E-'Publication Bias Analysis'!I$29,"")</f>
        <v/>
      </c>
      <c r="CO130" s="37" t="str">
        <f t="shared" ref="CO130:CO161" si="296">IF(AND(Include_study?="Yes",Sufficient_data="Yes"),IF(Additional_model="Fixed effect",1/Standard_error,1/SQRT(Standard_error^2+T2_)),"")</f>
        <v/>
      </c>
      <c r="CP130" s="37" t="str">
        <f t="shared" ref="CP130:CP161" si="297">IF(AND(Include_study?="Yes",Sufficient_data="Yes"),IF(Additional_model="Fixed effect",Effect_size/Standard_error,Effect_size/SQRT((Standard_error^2+T2_))),"")</f>
        <v/>
      </c>
      <c r="CQ130" s="104" t="str">
        <f t="shared" ref="CQ130:CQ161" si="298">IF(AND(Include_study?="Yes",Sufficient_data="Yes"),RANK(DD:DD,DD:DD,1)*IF(DC:DC&lt;0,-1,1),"")</f>
        <v/>
      </c>
      <c r="CR130" s="104" t="str">
        <f>IF(AND(Include_study?="Yes",Sufficient_data="Yes"),CQ:CQ+IF(DC:DC&lt;0,-1,1)*COUNTIF(CQ$2:CQ129,CQ:CQ),"")</f>
        <v/>
      </c>
      <c r="CS130" s="104" t="str">
        <f>IF(AND(Include_study?="Yes",Sufficient_data="Yes"),RANK(DG:DG,DG:DG,1)*IF(DF:DF&lt;0,-1,1)+IF(DF:DF&lt;0,-1,1)*COUNTIF(CQ$2:CQ129,CQ:CQ),"")</f>
        <v/>
      </c>
      <c r="CT130" s="104" t="str">
        <f>IF(AND(Include_study?="Yes",Sufficient_data="Yes"),RANK(DJ:DJ,DJ:DJ,1)*IF(DI:DI&lt;0,-1,1)+IF(DI:DI&lt;0,-1,1)*COUNTIF(CQ$2:CQ129,CQ:CQ),"")</f>
        <v/>
      </c>
      <c r="CU130" s="6" t="e">
        <f>IF(AND(Include_study?="Yes",Sufficient_data="Yes"),'Publication Bias Analysis'!E:E,NA())</f>
        <v>#N/A</v>
      </c>
      <c r="CV130" s="54" t="e">
        <f>IF(AND(Include_study?="Yes",Sufficient_data="Yes"),'Publication Bias Analysis'!F:F,NA())</f>
        <v>#N/A</v>
      </c>
      <c r="CW130" s="33"/>
      <c r="CX130" s="33"/>
      <c r="CY130" s="33"/>
      <c r="CZ130" s="33"/>
      <c r="DA130" s="33"/>
      <c r="DB130" s="157"/>
      <c r="DC13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0" s="6" t="str">
        <f t="shared" si="265"/>
        <v/>
      </c>
      <c r="DE130" s="54" t="str">
        <f>IF(AND(Include_study?="Yes",Sufficient_data="Yes"),1/('Publication Bias Analysis'!F:F^2+IF(Additional_model="Fixed effect",0,$DN$6)),"")</f>
        <v/>
      </c>
      <c r="DF130" s="6" t="str">
        <f>IF(AND(Include_study?="Yes",Sufficient_data="Yes"),IF('Publication Bias Analysis'!L$38="Left",'Publication Bias Analysis'!E:E-DN$3,DN$3-'Publication Bias Analysis'!E:E),"")</f>
        <v/>
      </c>
      <c r="DG130" s="6" t="str">
        <f t="shared" si="266"/>
        <v/>
      </c>
      <c r="DH130" s="54" t="str">
        <f>IF(AND(DF130&lt;&gt;"",CR130&lt;=MAX(CR:CR)-DN$7),1/('Publication Bias Analysis'!F:F^2+IF(Additional_model="Fixed effect",0,$DN$13)),"")</f>
        <v/>
      </c>
      <c r="DI130" s="6" t="str">
        <f>IF(AND(Include_study?="Yes",Sufficient_data="Yes"),IF('Publication Bias Analysis'!L$38="Left",'Publication Bias Analysis'!E:E-DN$10,DN$10-'Publication Bias Analysis'!E:E),"")</f>
        <v/>
      </c>
      <c r="DJ130" s="6" t="str">
        <f t="shared" si="267"/>
        <v/>
      </c>
      <c r="DK130" s="54" t="str">
        <f t="shared" ref="DK130:DK161" si="299">IF(AND(DI130&lt;&gt;"",CS130&lt;=MAX(CR:CR)-DN$14),1/(Standard_error^2+IF(Additional_model="Fixed effect",0,$DN$20)),"")</f>
        <v/>
      </c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W130" s="33"/>
      <c r="DX130" s="33"/>
      <c r="DY130" s="33"/>
      <c r="DZ130" s="33"/>
      <c r="EA130" s="33"/>
      <c r="EB130" s="157"/>
      <c r="EC130" s="6" t="str">
        <f>IF(AND(Include_study?="Yes",Sufficient_data="Yes"),Calculations!CO:CO-AVERAGE(Calculations!CO:CO),"")</f>
        <v/>
      </c>
      <c r="ED130" s="54" t="str">
        <f>IF(AND(Include_study?="Yes",Sufficient_data="Yes"),Calculations!CP130-('Publication Bias Analysis'!P$3+Calculations!CO130*'Publication Bias Analysis'!P$4),"")</f>
        <v/>
      </c>
      <c r="EE130" s="33"/>
      <c r="EF130" s="157"/>
      <c r="EG130" s="6" t="str">
        <f t="shared" ref="EG130:EG161" si="300">IF(AND(Include_study?="Yes",Sufficient_data="Yes"),(Effect_size-(SUMPRODUCT(Weightf,Effect_size)/SUM(Weightf)))/SQRT(EH:EH),"")</f>
        <v/>
      </c>
      <c r="EH130" s="6" t="str">
        <f t="shared" si="240"/>
        <v/>
      </c>
      <c r="EI130" s="10" t="str">
        <f t="shared" ref="EI130:EI161" si="301">IF(AND(Include_study?="Yes",Sufficient_data="Yes"),RANK(EG:EG,EG:EG,0),"")</f>
        <v/>
      </c>
      <c r="EJ130" s="10" t="str">
        <f t="shared" ref="EJ130:EJ161" si="302">IF(AND(Include_study?="Yes",Sufficient_data="Yes"),RANK(EH:EH,EH:EH,0),"")</f>
        <v/>
      </c>
      <c r="EK130" s="10" t="str">
        <f>IF(AND(Include_study?="Yes",Sufficient_data="Yes"),COUNTIFS(EI$2:EI129,"&lt;"&amp;EI130,EJ$2:EJ129,"&lt;"&amp;EJ130)+COUNTIFS(EI$2:EI129,"&gt;"&amp;EI130,EJ$2:EJ129,"&gt;"&amp;EJ130)+COUNTIFS(EI131:EI$201,"&lt;"&amp;EI130,EJ131:EJ$201,"&lt;"&amp;EJ130)+COUNTIFS(EI131:EI$201,"&gt;"&amp;EI130,EJ131:EJ$201,"&gt;"&amp;EJ130),"")</f>
        <v/>
      </c>
      <c r="EL130" s="70" t="str">
        <f>IF(AND(Include_study?="Yes",Sufficient_data="Yes"),COUNTIFS(EI$2:EI129,"&lt;"&amp;EI130,EJ$2:EJ129,"&gt;"&amp;EJ130)+COUNTIFS(EI$2:EI129,"&gt;"&amp;EI130,EJ$2:EJ129,"&lt;"&amp;EJ130)+COUNTIFS(EI131:EI$201,"&lt;"&amp;EI130,EJ131:EJ$201,"&gt;"&amp;EJ130)+COUNTIFS(EI131:EI$201,"&gt;"&amp;EI130,EJ131:EJ$201,"&lt;"&amp;EJ130),"")</f>
        <v/>
      </c>
      <c r="EN130" s="157"/>
      <c r="EO130" s="33"/>
      <c r="EP130" s="33"/>
      <c r="EQ130" s="33"/>
      <c r="ER130" s="33"/>
      <c r="ES130" s="157"/>
      <c r="ET130" s="6" t="e">
        <f t="shared" si="243"/>
        <v>#N/A</v>
      </c>
      <c r="EU130" s="54" t="e">
        <f t="shared" si="244"/>
        <v>#N/A</v>
      </c>
      <c r="EV130" s="33"/>
      <c r="EW130" s="33"/>
      <c r="EX130" s="33"/>
      <c r="EY130" s="33"/>
      <c r="EZ130" s="33"/>
      <c r="FA130" s="157"/>
      <c r="FB130" s="10" t="str">
        <f>IF('Publication Bias Analysis'!AS:AS&lt;&gt;"",RANK('Publication Bias Analysis'!AS:AS,'Publication Bias Analysis'!AS:AS,1)+COUNTIF('Publication Bias Analysis'!AS$2:AS129,'Publication Bias Analysis'!AS130),"")</f>
        <v/>
      </c>
      <c r="FC130" s="6" t="str">
        <f t="shared" si="268"/>
        <v/>
      </c>
      <c r="FD130" s="43" t="e">
        <f>IF(AND(Include_study?="Yes",Sufficient_data="Yes"),'Publication Bias Analysis'!AR130,NA())</f>
        <v>#N/A</v>
      </c>
      <c r="FE130" s="43" t="e">
        <f>IF(AND(Include_study?="Yes",Sufficient_data="Yes"),'Publication Bias Analysis'!AS130,NA())</f>
        <v>#N/A</v>
      </c>
      <c r="FF130" s="6" t="str">
        <f>IF(AND(Include_study?="Yes",Sufficient_data="Yes"),Calculations!FD130-AVERAGE('Publication Bias Analysis'!AR:AR),"")</f>
        <v/>
      </c>
      <c r="FG130" s="54" t="str">
        <f>IF(AND(Include_study?="Yes",Sufficient_data="Yes"),FE:FE-('Publication Bias Analysis'!AV$30+'Publication Bias Analysis'!AV$31*FD:FD),"")</f>
        <v/>
      </c>
      <c r="FM130" s="157"/>
      <c r="FN130" s="6" t="str">
        <f t="shared" ref="FN130:FN193" si="303">IF(AND(Include_study?="Yes",Sufficient_data="Yes"),Z_score,"")</f>
        <v/>
      </c>
      <c r="FO130" s="6" t="str">
        <f t="shared" si="269"/>
        <v/>
      </c>
      <c r="FP130" s="54" t="str">
        <f t="shared" si="205"/>
        <v/>
      </c>
      <c r="FQ130" s="33"/>
    </row>
    <row r="131" spans="1:173" x14ac:dyDescent="0.2">
      <c r="A131" s="163"/>
      <c r="B131" s="10" t="str">
        <f>IF(AND(Sufficient_data="Yes",Include_study?="Yes"),IF(AND(Sort_By=$E$1,Order="Ascending"),IF(Input!Study_name="",COUNTIFS(Input!Study_name,"&lt;&gt;"&amp;"",Include_study?,"Yes",Sufficient_data,"Yes")+1,IF(COUNT(E131)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1" s="10" t="str">
        <f>IF(B131&lt;&gt;"",IF(B131=0,COUNTIF(B$2:B130,0)+1,COUNTIF(B$2:B130,B131)+COUNTIF(B:B,"&lt;"&amp;B131)+1),"")</f>
        <v/>
      </c>
      <c r="D131" s="10" t="str">
        <f t="shared" si="206"/>
        <v/>
      </c>
      <c r="E131" s="6" t="str">
        <f>IF(AND(Sufficient_data="Yes",Include_study?="Yes",Input!Study_name&lt;&gt;""),Input!Study_name,"")</f>
        <v/>
      </c>
      <c r="F131" s="6" t="str">
        <f>IF(AND(Sufficient_data="Yes",Include_study?="Yes"),Input!Effect_size,"")</f>
        <v/>
      </c>
      <c r="G131" s="10" t="str">
        <f>IF(AND(Sufficient_data="Yes",Include_study?="Yes",Input!Number_of_observations&lt;&gt;""),Input!Number_of_observations,"")</f>
        <v/>
      </c>
      <c r="H131" s="6" t="str">
        <f>IF(AND(Sufficient_data="Yes",Include_study?="Yes"),Input!Standard_error,"")</f>
        <v/>
      </c>
      <c r="I131" s="6" t="str">
        <f t="shared" si="207"/>
        <v/>
      </c>
      <c r="J131" s="6" t="str">
        <f t="shared" si="208"/>
        <v/>
      </c>
      <c r="K131" s="6" t="str">
        <f t="shared" si="270"/>
        <v/>
      </c>
      <c r="L131" s="6" t="str">
        <f t="shared" si="271"/>
        <v/>
      </c>
      <c r="M131" s="120" t="str">
        <f t="shared" si="272"/>
        <v/>
      </c>
      <c r="N131" s="54" t="str">
        <f t="shared" si="273"/>
        <v/>
      </c>
      <c r="O131" s="33"/>
      <c r="P131" s="75" t="e">
        <f t="shared" si="213"/>
        <v>#N/A</v>
      </c>
      <c r="Q131" s="6" t="e">
        <f>IF(AND(Sufficient_data="Yes",Include_study?="Yes",Input!Number_of_observations&lt;&gt;""),Effect_size-CI_Lower_limit,NA())</f>
        <v>#N/A</v>
      </c>
      <c r="R131" s="54" t="e">
        <f>IF(AND(Sufficient_data="Yes",Include_study?="Yes",Input!Number_of_observations&lt;&gt;""),CI_Upper_limit-Effect_size,NA())</f>
        <v>#N/A</v>
      </c>
      <c r="S131" s="33"/>
      <c r="T131" s="33"/>
      <c r="U131" s="33"/>
      <c r="V131" s="33"/>
      <c r="W131" s="163"/>
      <c r="X131" s="16" t="str">
        <f t="shared" si="245"/>
        <v/>
      </c>
      <c r="Y131" s="6" t="str">
        <f t="shared" si="274"/>
        <v/>
      </c>
      <c r="Z131" s="6" t="str">
        <f t="shared" si="215"/>
        <v/>
      </c>
      <c r="AA131" s="6" t="str">
        <f>IF(AND(Sufficient_data="Yes",Include_study?="Yes",Subgroup&lt;&gt;""),Input!Effect_size,"")</f>
        <v/>
      </c>
      <c r="AB131" s="6" t="str">
        <f t="shared" si="275"/>
        <v/>
      </c>
      <c r="AC131" s="6" t="str">
        <f t="shared" si="276"/>
        <v/>
      </c>
      <c r="AD131" s="6" t="str">
        <f t="shared" si="277"/>
        <v/>
      </c>
      <c r="AE131" s="6" t="str">
        <f t="shared" si="278"/>
        <v/>
      </c>
      <c r="AF131" s="6" t="str">
        <f t="shared" si="279"/>
        <v/>
      </c>
      <c r="AG131" s="125" t="str">
        <f t="shared" si="280"/>
        <v/>
      </c>
      <c r="AH131" s="128" t="str">
        <f t="shared" si="281"/>
        <v/>
      </c>
      <c r="AI131" s="33"/>
      <c r="AJ131" s="75" t="e">
        <f t="shared" si="246"/>
        <v>#N/A</v>
      </c>
      <c r="AK131" s="37" t="e">
        <f t="shared" si="282"/>
        <v>#N/A</v>
      </c>
      <c r="AL131" s="54" t="e">
        <f t="shared" si="283"/>
        <v>#N/A</v>
      </c>
      <c r="AM131" s="33"/>
      <c r="AN131" s="77" t="str">
        <f t="shared" si="247"/>
        <v/>
      </c>
      <c r="AO131" s="6" t="str">
        <f>IF(AND(Sufficient_data="Yes",Include_study?="Yes",Subgroup&lt;&gt;""),IF(COUNTIFS(Input!G$2:G130,"="&amp;"Yes",Input!C$2:C130,"="&amp;"Yes",Input!H$2:H130,"="&amp;Subgroup)&gt;0,"",Subgroup),"")</f>
        <v/>
      </c>
      <c r="AP131" s="16" t="str">
        <f t="shared" si="248"/>
        <v/>
      </c>
      <c r="AQ131" s="10" t="str">
        <f t="shared" si="249"/>
        <v/>
      </c>
      <c r="AR131" s="6" t="str">
        <f t="shared" si="250"/>
        <v/>
      </c>
      <c r="AS131" s="24" t="str">
        <f t="shared" si="251"/>
        <v/>
      </c>
      <c r="AT131" s="12" t="str">
        <f t="shared" si="252"/>
        <v/>
      </c>
      <c r="AU131" s="6" t="str">
        <f t="shared" si="253"/>
        <v/>
      </c>
      <c r="AV131" s="43" t="str">
        <f t="shared" si="284"/>
        <v/>
      </c>
      <c r="AW131" s="6" t="str">
        <f t="shared" si="254"/>
        <v/>
      </c>
      <c r="AX131" s="6" t="str">
        <f t="shared" si="255"/>
        <v/>
      </c>
      <c r="AY131" s="43" t="str">
        <f t="shared" si="285"/>
        <v/>
      </c>
      <c r="AZ131" s="16" t="str">
        <f t="shared" si="256"/>
        <v/>
      </c>
      <c r="BA131" s="131" t="str">
        <f t="shared" si="286"/>
        <v/>
      </c>
      <c r="BB131" s="131" t="str">
        <f t="shared" si="287"/>
        <v/>
      </c>
      <c r="BC131" s="6" t="str">
        <f t="shared" si="257"/>
        <v/>
      </c>
      <c r="BD131" s="6" t="str">
        <f t="shared" si="258"/>
        <v/>
      </c>
      <c r="BE131" s="131" t="str">
        <f t="shared" si="288"/>
        <v/>
      </c>
      <c r="BF131" s="131" t="str">
        <f t="shared" si="289"/>
        <v/>
      </c>
      <c r="BG131" s="6" t="str">
        <f t="shared" si="259"/>
        <v/>
      </c>
      <c r="BH131" s="6" t="str">
        <f t="shared" si="260"/>
        <v/>
      </c>
      <c r="BI131" s="6" t="str">
        <f t="shared" si="261"/>
        <v/>
      </c>
      <c r="BJ131" s="6" t="e">
        <f t="shared" si="262"/>
        <v>#N/A</v>
      </c>
      <c r="BK131" s="12" t="str">
        <f t="shared" ref="BK131:BK194" si="304">IF(AR131&lt;&gt;"",BM131/SUM(BM:BM),"")</f>
        <v/>
      </c>
      <c r="BL131" s="6" t="str">
        <f t="shared" si="263"/>
        <v/>
      </c>
      <c r="BM131" s="6" t="str">
        <f t="shared" si="290"/>
        <v/>
      </c>
      <c r="BN131" s="37" t="str">
        <f t="shared" si="264"/>
        <v/>
      </c>
      <c r="BO131" s="54" t="str">
        <f t="shared" ref="BO131:BO194" si="305">IF(AR131&lt;&gt;"",AX131-BR$2,"")</f>
        <v/>
      </c>
      <c r="BP131" s="33"/>
      <c r="BQ131" s="33"/>
      <c r="BR131" s="33"/>
      <c r="BS131" s="33"/>
      <c r="BT131" s="164"/>
      <c r="BU131" s="6" t="e">
        <f t="shared" si="291"/>
        <v>#N/A</v>
      </c>
      <c r="BV131" s="6" t="e">
        <f t="shared" si="292"/>
        <v>#N/A</v>
      </c>
      <c r="BW131" s="6" t="str">
        <f t="shared" si="293"/>
        <v/>
      </c>
      <c r="BX131" s="6" t="str">
        <f>IF(AND(Sufficient_data="Yes",Include_study?="Yes",Moderator&lt;&gt;""),'Moderator Analysis'!F:F-CG$3,"")</f>
        <v/>
      </c>
      <c r="BY131" s="54" t="str">
        <f>IF(AND(Sufficient_data="Yes",Include_study?="Yes",Moderator&lt;&gt;""),Weightf*(Effect_size-CG$5-CG$4*'Moderator Analysis'!F:F)^2,"")</f>
        <v/>
      </c>
      <c r="BZ131" s="33"/>
      <c r="CA131" s="75" t="str">
        <f>IF(AND(Sufficient_data="Yes",Include_study?="Yes",Moderator&lt;&gt;""),1/('Publication Bias Analysis'!F131^2+CG$7),"")</f>
        <v/>
      </c>
      <c r="CB131" s="6" t="str">
        <f>IF(AND(Sufficient_data="Yes",Include_study?="Yes",CA131&lt;&gt;""),Effect_size-'Moderator Analysis'!J$37,"")</f>
        <v/>
      </c>
      <c r="CC131" s="6" t="str">
        <f t="shared" si="294"/>
        <v/>
      </c>
      <c r="CD131" s="54" t="str">
        <f>IF(AND(Sufficient_data="Yes",Include_study?="Yes",CA131&lt;&gt;""),CA:CA*(Effect_size-'Moderator Analysis'!J$29-'Moderator Analysis'!J$30*Moderator)^2,"")</f>
        <v/>
      </c>
      <c r="CI131" s="164"/>
      <c r="CJ131" s="166"/>
      <c r="CK131" s="6" t="str">
        <f t="shared" si="233"/>
        <v/>
      </c>
      <c r="CL131" s="37" t="str">
        <f t="shared" si="295"/>
        <v/>
      </c>
      <c r="CM131" s="37" t="str">
        <f>IF(AND(Include_study?="Yes",Sufficient_data="Yes"),1/(Standard_error^2+IF(Additional_model="Fixed effect",0,'Publication Bias Analysis'!L$32)),"")</f>
        <v/>
      </c>
      <c r="CN131" s="37" t="str">
        <f>IF(AND(Include_study?="Yes",Sufficient_data="Yes"),'Publication Bias Analysis'!E:E-'Publication Bias Analysis'!I$29,"")</f>
        <v/>
      </c>
      <c r="CO131" s="37" t="str">
        <f t="shared" si="296"/>
        <v/>
      </c>
      <c r="CP131" s="37" t="str">
        <f t="shared" si="297"/>
        <v/>
      </c>
      <c r="CQ131" s="104" t="str">
        <f t="shared" si="298"/>
        <v/>
      </c>
      <c r="CR131" s="104" t="str">
        <f>IF(AND(Include_study?="Yes",Sufficient_data="Yes"),CQ:CQ+IF(DC:DC&lt;0,-1,1)*COUNTIF(CQ$2:CQ130,CQ:CQ),"")</f>
        <v/>
      </c>
      <c r="CS131" s="104" t="str">
        <f>IF(AND(Include_study?="Yes",Sufficient_data="Yes"),RANK(DG:DG,DG:DG,1)*IF(DF:DF&lt;0,-1,1)+IF(DF:DF&lt;0,-1,1)*COUNTIF(CQ$2:CQ130,CQ:CQ),"")</f>
        <v/>
      </c>
      <c r="CT131" s="104" t="str">
        <f>IF(AND(Include_study?="Yes",Sufficient_data="Yes"),RANK(DJ:DJ,DJ:DJ,1)*IF(DI:DI&lt;0,-1,1)+IF(DI:DI&lt;0,-1,1)*COUNTIF(CQ$2:CQ130,CQ:CQ),"")</f>
        <v/>
      </c>
      <c r="CU131" s="6" t="e">
        <f>IF(AND(Include_study?="Yes",Sufficient_data="Yes"),'Publication Bias Analysis'!E:E,NA())</f>
        <v>#N/A</v>
      </c>
      <c r="CV131" s="54" t="e">
        <f>IF(AND(Include_study?="Yes",Sufficient_data="Yes"),'Publication Bias Analysis'!F:F,NA())</f>
        <v>#N/A</v>
      </c>
      <c r="CW131" s="33"/>
      <c r="CX131" s="33"/>
      <c r="CY131" s="33"/>
      <c r="CZ131" s="33"/>
      <c r="DA131" s="33"/>
      <c r="DB131" s="157"/>
      <c r="DC13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1" s="6" t="str">
        <f t="shared" si="265"/>
        <v/>
      </c>
      <c r="DE131" s="54" t="str">
        <f>IF(AND(Include_study?="Yes",Sufficient_data="Yes"),1/('Publication Bias Analysis'!F:F^2+IF(Additional_model="Fixed effect",0,$DN$6)),"")</f>
        <v/>
      </c>
      <c r="DF131" s="6" t="str">
        <f>IF(AND(Include_study?="Yes",Sufficient_data="Yes"),IF('Publication Bias Analysis'!L$38="Left",'Publication Bias Analysis'!E:E-DN$3,DN$3-'Publication Bias Analysis'!E:E),"")</f>
        <v/>
      </c>
      <c r="DG131" s="6" t="str">
        <f t="shared" si="266"/>
        <v/>
      </c>
      <c r="DH131" s="54" t="str">
        <f>IF(AND(DF131&lt;&gt;"",CR131&lt;=MAX(CR:CR)-DN$7),1/('Publication Bias Analysis'!F:F^2+IF(Additional_model="Fixed effect",0,$DN$13)),"")</f>
        <v/>
      </c>
      <c r="DI131" s="6" t="str">
        <f>IF(AND(Include_study?="Yes",Sufficient_data="Yes"),IF('Publication Bias Analysis'!L$38="Left",'Publication Bias Analysis'!E:E-DN$10,DN$10-'Publication Bias Analysis'!E:E),"")</f>
        <v/>
      </c>
      <c r="DJ131" s="6" t="str">
        <f t="shared" si="267"/>
        <v/>
      </c>
      <c r="DK131" s="54" t="str">
        <f t="shared" si="299"/>
        <v/>
      </c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W131" s="33"/>
      <c r="DX131" s="33"/>
      <c r="DY131" s="33"/>
      <c r="DZ131" s="33"/>
      <c r="EA131" s="33"/>
      <c r="EB131" s="157"/>
      <c r="EC131" s="6" t="str">
        <f>IF(AND(Include_study?="Yes",Sufficient_data="Yes"),Calculations!CO:CO-AVERAGE(Calculations!CO:CO),"")</f>
        <v/>
      </c>
      <c r="ED131" s="54" t="str">
        <f>IF(AND(Include_study?="Yes",Sufficient_data="Yes"),Calculations!CP131-('Publication Bias Analysis'!P$3+Calculations!CO131*'Publication Bias Analysis'!P$4),"")</f>
        <v/>
      </c>
      <c r="EE131" s="33"/>
      <c r="EF131" s="157"/>
      <c r="EG131" s="6" t="str">
        <f t="shared" si="300"/>
        <v/>
      </c>
      <c r="EH131" s="6" t="str">
        <f t="shared" si="240"/>
        <v/>
      </c>
      <c r="EI131" s="10" t="str">
        <f t="shared" si="301"/>
        <v/>
      </c>
      <c r="EJ131" s="10" t="str">
        <f t="shared" si="302"/>
        <v/>
      </c>
      <c r="EK131" s="10" t="str">
        <f>IF(AND(Include_study?="Yes",Sufficient_data="Yes"),COUNTIFS(EI$2:EI130,"&lt;"&amp;EI131,EJ$2:EJ130,"&lt;"&amp;EJ131)+COUNTIFS(EI$2:EI130,"&gt;"&amp;EI131,EJ$2:EJ130,"&gt;"&amp;EJ131)+COUNTIFS(EI132:EI$201,"&lt;"&amp;EI131,EJ132:EJ$201,"&lt;"&amp;EJ131)+COUNTIFS(EI132:EI$201,"&gt;"&amp;EI131,EJ132:EJ$201,"&gt;"&amp;EJ131),"")</f>
        <v/>
      </c>
      <c r="EL131" s="70" t="str">
        <f>IF(AND(Include_study?="Yes",Sufficient_data="Yes"),COUNTIFS(EI$2:EI130,"&lt;"&amp;EI131,EJ$2:EJ130,"&gt;"&amp;EJ131)+COUNTIFS(EI$2:EI130,"&gt;"&amp;EI131,EJ$2:EJ130,"&lt;"&amp;EJ131)+COUNTIFS(EI132:EI$201,"&lt;"&amp;EI131,EJ132:EJ$201,"&gt;"&amp;EJ131)+COUNTIFS(EI132:EI$201,"&gt;"&amp;EI131,EJ132:EJ$201,"&lt;"&amp;EJ131),"")</f>
        <v/>
      </c>
      <c r="EN131" s="157"/>
      <c r="EO131" s="33"/>
      <c r="EP131" s="33"/>
      <c r="EQ131" s="33"/>
      <c r="ER131" s="33"/>
      <c r="ES131" s="157"/>
      <c r="ET131" s="6" t="e">
        <f t="shared" si="243"/>
        <v>#N/A</v>
      </c>
      <c r="EU131" s="54" t="e">
        <f t="shared" si="244"/>
        <v>#N/A</v>
      </c>
      <c r="EV131" s="33"/>
      <c r="EW131" s="33"/>
      <c r="EX131" s="33"/>
      <c r="EY131" s="33"/>
      <c r="EZ131" s="33"/>
      <c r="FA131" s="157"/>
      <c r="FB131" s="10" t="str">
        <f>IF('Publication Bias Analysis'!AS:AS&lt;&gt;"",RANK('Publication Bias Analysis'!AS:AS,'Publication Bias Analysis'!AS:AS,1)+COUNTIF('Publication Bias Analysis'!AS$2:AS130,'Publication Bias Analysis'!AS131),"")</f>
        <v/>
      </c>
      <c r="FC131" s="6" t="str">
        <f t="shared" si="268"/>
        <v/>
      </c>
      <c r="FD131" s="43" t="e">
        <f>IF(AND(Include_study?="Yes",Sufficient_data="Yes"),'Publication Bias Analysis'!AR131,NA())</f>
        <v>#N/A</v>
      </c>
      <c r="FE131" s="43" t="e">
        <f>IF(AND(Include_study?="Yes",Sufficient_data="Yes"),'Publication Bias Analysis'!AS131,NA())</f>
        <v>#N/A</v>
      </c>
      <c r="FF131" s="6" t="str">
        <f>IF(AND(Include_study?="Yes",Sufficient_data="Yes"),Calculations!FD131-AVERAGE('Publication Bias Analysis'!AR:AR),"")</f>
        <v/>
      </c>
      <c r="FG131" s="54" t="str">
        <f>IF(AND(Include_study?="Yes",Sufficient_data="Yes"),FE:FE-('Publication Bias Analysis'!AV$30+'Publication Bias Analysis'!AV$31*FD:FD),"")</f>
        <v/>
      </c>
      <c r="FM131" s="157"/>
      <c r="FN131" s="6" t="str">
        <f t="shared" si="303"/>
        <v/>
      </c>
      <c r="FO131" s="6" t="str">
        <f t="shared" si="269"/>
        <v/>
      </c>
      <c r="FP131" s="54" t="str">
        <f t="shared" ref="FP131:FP194" si="306">IF(FO131&lt;&gt;"",LN(MAX(10^-306,FO131)),"")</f>
        <v/>
      </c>
      <c r="FQ131" s="33"/>
    </row>
    <row r="132" spans="1:173" x14ac:dyDescent="0.2">
      <c r="A132" s="163"/>
      <c r="B132" s="10" t="str">
        <f>IF(AND(Sufficient_data="Yes",Include_study?="Yes"),IF(AND(Sort_By=$E$1,Order="Ascending"),IF(Input!Study_name="",COUNTIFS(Input!Study_name,"&lt;&gt;"&amp;"",Include_study?,"Yes",Sufficient_data,"Yes")+1,IF(COUNT(E132)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2" s="10" t="str">
        <f>IF(B132&lt;&gt;"",IF(B132=0,COUNTIF(B$2:B131,0)+1,COUNTIF(B$2:B131,B132)+COUNTIF(B:B,"&lt;"&amp;B132)+1),"")</f>
        <v/>
      </c>
      <c r="D132" s="10" t="str">
        <f t="shared" si="206"/>
        <v/>
      </c>
      <c r="E132" s="6" t="str">
        <f>IF(AND(Sufficient_data="Yes",Include_study?="Yes",Input!Study_name&lt;&gt;""),Input!Study_name,"")</f>
        <v/>
      </c>
      <c r="F132" s="6" t="str">
        <f>IF(AND(Sufficient_data="Yes",Include_study?="Yes"),Input!Effect_size,"")</f>
        <v/>
      </c>
      <c r="G132" s="10" t="str">
        <f>IF(AND(Sufficient_data="Yes",Include_study?="Yes",Input!Number_of_observations&lt;&gt;""),Input!Number_of_observations,"")</f>
        <v/>
      </c>
      <c r="H132" s="6" t="str">
        <f>IF(AND(Sufficient_data="Yes",Include_study?="Yes"),Input!Standard_error,"")</f>
        <v/>
      </c>
      <c r="I132" s="6" t="str">
        <f t="shared" si="207"/>
        <v/>
      </c>
      <c r="J132" s="6" t="str">
        <f t="shared" si="208"/>
        <v/>
      </c>
      <c r="K132" s="6" t="str">
        <f t="shared" si="270"/>
        <v/>
      </c>
      <c r="L132" s="6" t="str">
        <f t="shared" si="271"/>
        <v/>
      </c>
      <c r="M132" s="120" t="str">
        <f t="shared" si="272"/>
        <v/>
      </c>
      <c r="N132" s="54" t="str">
        <f t="shared" si="273"/>
        <v/>
      </c>
      <c r="O132" s="33"/>
      <c r="P132" s="75" t="e">
        <f t="shared" si="213"/>
        <v>#N/A</v>
      </c>
      <c r="Q132" s="6" t="e">
        <f>IF(AND(Sufficient_data="Yes",Include_study?="Yes",Input!Number_of_observations&lt;&gt;""),Effect_size-CI_Lower_limit,NA())</f>
        <v>#N/A</v>
      </c>
      <c r="R132" s="54" t="e">
        <f>IF(AND(Sufficient_data="Yes",Include_study?="Yes",Input!Number_of_observations&lt;&gt;""),CI_Upper_limit-Effect_size,NA())</f>
        <v>#N/A</v>
      </c>
      <c r="S132" s="33"/>
      <c r="T132" s="33"/>
      <c r="U132" s="33"/>
      <c r="V132" s="33"/>
      <c r="W132" s="163"/>
      <c r="X132" s="16" t="str">
        <f t="shared" si="245"/>
        <v/>
      </c>
      <c r="Y132" s="6" t="str">
        <f t="shared" si="274"/>
        <v/>
      </c>
      <c r="Z132" s="6" t="str">
        <f t="shared" si="215"/>
        <v/>
      </c>
      <c r="AA132" s="6" t="str">
        <f>IF(AND(Sufficient_data="Yes",Include_study?="Yes",Subgroup&lt;&gt;""),Input!Effect_size,"")</f>
        <v/>
      </c>
      <c r="AB132" s="6" t="str">
        <f t="shared" si="275"/>
        <v/>
      </c>
      <c r="AC132" s="6" t="str">
        <f t="shared" si="276"/>
        <v/>
      </c>
      <c r="AD132" s="6" t="str">
        <f t="shared" si="277"/>
        <v/>
      </c>
      <c r="AE132" s="6" t="str">
        <f t="shared" si="278"/>
        <v/>
      </c>
      <c r="AF132" s="6" t="str">
        <f t="shared" si="279"/>
        <v/>
      </c>
      <c r="AG132" s="125" t="str">
        <f t="shared" si="280"/>
        <v/>
      </c>
      <c r="AH132" s="128" t="str">
        <f t="shared" si="281"/>
        <v/>
      </c>
      <c r="AI132" s="33"/>
      <c r="AJ132" s="75" t="e">
        <f t="shared" si="246"/>
        <v>#N/A</v>
      </c>
      <c r="AK132" s="37" t="e">
        <f t="shared" si="282"/>
        <v>#N/A</v>
      </c>
      <c r="AL132" s="54" t="e">
        <f t="shared" si="283"/>
        <v>#N/A</v>
      </c>
      <c r="AM132" s="33"/>
      <c r="AN132" s="77" t="str">
        <f t="shared" si="247"/>
        <v/>
      </c>
      <c r="AO132" s="6" t="str">
        <f>IF(AND(Sufficient_data="Yes",Include_study?="Yes",Subgroup&lt;&gt;""),IF(COUNTIFS(Input!G$2:G131,"="&amp;"Yes",Input!C$2:C131,"="&amp;"Yes",Input!H$2:H131,"="&amp;Subgroup)&gt;0,"",Subgroup),"")</f>
        <v/>
      </c>
      <c r="AP132" s="16" t="str">
        <f t="shared" si="248"/>
        <v/>
      </c>
      <c r="AQ132" s="10" t="str">
        <f t="shared" si="249"/>
        <v/>
      </c>
      <c r="AR132" s="6" t="str">
        <f t="shared" si="250"/>
        <v/>
      </c>
      <c r="AS132" s="24" t="str">
        <f t="shared" si="251"/>
        <v/>
      </c>
      <c r="AT132" s="12" t="str">
        <f t="shared" si="252"/>
        <v/>
      </c>
      <c r="AU132" s="6" t="str">
        <f t="shared" si="253"/>
        <v/>
      </c>
      <c r="AV132" s="43" t="str">
        <f t="shared" si="284"/>
        <v/>
      </c>
      <c r="AW132" s="6" t="str">
        <f t="shared" si="254"/>
        <v/>
      </c>
      <c r="AX132" s="6" t="str">
        <f t="shared" si="255"/>
        <v/>
      </c>
      <c r="AY132" s="43" t="str">
        <f t="shared" si="285"/>
        <v/>
      </c>
      <c r="AZ132" s="16" t="str">
        <f t="shared" si="256"/>
        <v/>
      </c>
      <c r="BA132" s="131" t="str">
        <f t="shared" si="286"/>
        <v/>
      </c>
      <c r="BB132" s="131" t="str">
        <f t="shared" si="287"/>
        <v/>
      </c>
      <c r="BC132" s="6" t="str">
        <f t="shared" si="257"/>
        <v/>
      </c>
      <c r="BD132" s="6" t="str">
        <f t="shared" si="258"/>
        <v/>
      </c>
      <c r="BE132" s="131" t="str">
        <f t="shared" si="288"/>
        <v/>
      </c>
      <c r="BF132" s="131" t="str">
        <f t="shared" si="289"/>
        <v/>
      </c>
      <c r="BG132" s="6" t="str">
        <f t="shared" si="259"/>
        <v/>
      </c>
      <c r="BH132" s="6" t="str">
        <f t="shared" si="260"/>
        <v/>
      </c>
      <c r="BI132" s="6" t="str">
        <f t="shared" si="261"/>
        <v/>
      </c>
      <c r="BJ132" s="6" t="e">
        <f t="shared" si="262"/>
        <v>#N/A</v>
      </c>
      <c r="BK132" s="12" t="str">
        <f t="shared" si="304"/>
        <v/>
      </c>
      <c r="BL132" s="6" t="str">
        <f t="shared" si="263"/>
        <v/>
      </c>
      <c r="BM132" s="6" t="str">
        <f t="shared" si="290"/>
        <v/>
      </c>
      <c r="BN132" s="37" t="str">
        <f t="shared" si="264"/>
        <v/>
      </c>
      <c r="BO132" s="54" t="str">
        <f t="shared" si="305"/>
        <v/>
      </c>
      <c r="BP132" s="33"/>
      <c r="BQ132" s="33"/>
      <c r="BR132" s="33"/>
      <c r="BS132" s="33"/>
      <c r="BT132" s="164"/>
      <c r="BU132" s="6" t="e">
        <f t="shared" si="291"/>
        <v>#N/A</v>
      </c>
      <c r="BV132" s="6" t="e">
        <f t="shared" si="292"/>
        <v>#N/A</v>
      </c>
      <c r="BW132" s="6" t="str">
        <f t="shared" si="293"/>
        <v/>
      </c>
      <c r="BX132" s="6" t="str">
        <f>IF(AND(Sufficient_data="Yes",Include_study?="Yes",Moderator&lt;&gt;""),'Moderator Analysis'!F:F-CG$3,"")</f>
        <v/>
      </c>
      <c r="BY132" s="54" t="str">
        <f>IF(AND(Sufficient_data="Yes",Include_study?="Yes",Moderator&lt;&gt;""),Weightf*(Effect_size-CG$5-CG$4*'Moderator Analysis'!F:F)^2,"")</f>
        <v/>
      </c>
      <c r="BZ132" s="33"/>
      <c r="CA132" s="75" t="str">
        <f>IF(AND(Sufficient_data="Yes",Include_study?="Yes",Moderator&lt;&gt;""),1/('Publication Bias Analysis'!F132^2+CG$7),"")</f>
        <v/>
      </c>
      <c r="CB132" s="6" t="str">
        <f>IF(AND(Sufficient_data="Yes",Include_study?="Yes",CA132&lt;&gt;""),Effect_size-'Moderator Analysis'!J$37,"")</f>
        <v/>
      </c>
      <c r="CC132" s="6" t="str">
        <f t="shared" si="294"/>
        <v/>
      </c>
      <c r="CD132" s="54" t="str">
        <f>IF(AND(Sufficient_data="Yes",Include_study?="Yes",CA132&lt;&gt;""),CA:CA*(Effect_size-'Moderator Analysis'!J$29-'Moderator Analysis'!J$30*Moderator)^2,"")</f>
        <v/>
      </c>
      <c r="CI132" s="164"/>
      <c r="CJ132" s="166"/>
      <c r="CK132" s="6" t="str">
        <f t="shared" si="233"/>
        <v/>
      </c>
      <c r="CL132" s="37" t="str">
        <f t="shared" si="295"/>
        <v/>
      </c>
      <c r="CM132" s="37" t="str">
        <f>IF(AND(Include_study?="Yes",Sufficient_data="Yes"),1/(Standard_error^2+IF(Additional_model="Fixed effect",0,'Publication Bias Analysis'!L$32)),"")</f>
        <v/>
      </c>
      <c r="CN132" s="37" t="str">
        <f>IF(AND(Include_study?="Yes",Sufficient_data="Yes"),'Publication Bias Analysis'!E:E-'Publication Bias Analysis'!I$29,"")</f>
        <v/>
      </c>
      <c r="CO132" s="37" t="str">
        <f t="shared" si="296"/>
        <v/>
      </c>
      <c r="CP132" s="37" t="str">
        <f t="shared" si="297"/>
        <v/>
      </c>
      <c r="CQ132" s="104" t="str">
        <f t="shared" si="298"/>
        <v/>
      </c>
      <c r="CR132" s="104" t="str">
        <f>IF(AND(Include_study?="Yes",Sufficient_data="Yes"),CQ:CQ+IF(DC:DC&lt;0,-1,1)*COUNTIF(CQ$2:CQ131,CQ:CQ),"")</f>
        <v/>
      </c>
      <c r="CS132" s="104" t="str">
        <f>IF(AND(Include_study?="Yes",Sufficient_data="Yes"),RANK(DG:DG,DG:DG,1)*IF(DF:DF&lt;0,-1,1)+IF(DF:DF&lt;0,-1,1)*COUNTIF(CQ$2:CQ131,CQ:CQ),"")</f>
        <v/>
      </c>
      <c r="CT132" s="104" t="str">
        <f>IF(AND(Include_study?="Yes",Sufficient_data="Yes"),RANK(DJ:DJ,DJ:DJ,1)*IF(DI:DI&lt;0,-1,1)+IF(DI:DI&lt;0,-1,1)*COUNTIF(CQ$2:CQ131,CQ:CQ),"")</f>
        <v/>
      </c>
      <c r="CU132" s="6" t="e">
        <f>IF(AND(Include_study?="Yes",Sufficient_data="Yes"),'Publication Bias Analysis'!E:E,NA())</f>
        <v>#N/A</v>
      </c>
      <c r="CV132" s="54" t="e">
        <f>IF(AND(Include_study?="Yes",Sufficient_data="Yes"),'Publication Bias Analysis'!F:F,NA())</f>
        <v>#N/A</v>
      </c>
      <c r="CW132" s="33"/>
      <c r="CX132" s="33"/>
      <c r="CY132" s="33"/>
      <c r="CZ132" s="33"/>
      <c r="DA132" s="33"/>
      <c r="DB132" s="157"/>
      <c r="DC13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2" s="6" t="str">
        <f t="shared" si="265"/>
        <v/>
      </c>
      <c r="DE132" s="54" t="str">
        <f>IF(AND(Include_study?="Yes",Sufficient_data="Yes"),1/('Publication Bias Analysis'!F:F^2+IF(Additional_model="Fixed effect",0,$DN$6)),"")</f>
        <v/>
      </c>
      <c r="DF132" s="6" t="str">
        <f>IF(AND(Include_study?="Yes",Sufficient_data="Yes"),IF('Publication Bias Analysis'!L$38="Left",'Publication Bias Analysis'!E:E-DN$3,DN$3-'Publication Bias Analysis'!E:E),"")</f>
        <v/>
      </c>
      <c r="DG132" s="6" t="str">
        <f t="shared" si="266"/>
        <v/>
      </c>
      <c r="DH132" s="54" t="str">
        <f>IF(AND(DF132&lt;&gt;"",CR132&lt;=MAX(CR:CR)-DN$7),1/('Publication Bias Analysis'!F:F^2+IF(Additional_model="Fixed effect",0,$DN$13)),"")</f>
        <v/>
      </c>
      <c r="DI132" s="6" t="str">
        <f>IF(AND(Include_study?="Yes",Sufficient_data="Yes"),IF('Publication Bias Analysis'!L$38="Left",'Publication Bias Analysis'!E:E-DN$10,DN$10-'Publication Bias Analysis'!E:E),"")</f>
        <v/>
      </c>
      <c r="DJ132" s="6" t="str">
        <f t="shared" si="267"/>
        <v/>
      </c>
      <c r="DK132" s="54" t="str">
        <f t="shared" si="299"/>
        <v/>
      </c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W132" s="33"/>
      <c r="DX132" s="33"/>
      <c r="DY132" s="33"/>
      <c r="DZ132" s="33"/>
      <c r="EA132" s="33"/>
      <c r="EB132" s="157"/>
      <c r="EC132" s="6" t="str">
        <f>IF(AND(Include_study?="Yes",Sufficient_data="Yes"),Calculations!CO:CO-AVERAGE(Calculations!CO:CO),"")</f>
        <v/>
      </c>
      <c r="ED132" s="54" t="str">
        <f>IF(AND(Include_study?="Yes",Sufficient_data="Yes"),Calculations!CP132-('Publication Bias Analysis'!P$3+Calculations!CO132*'Publication Bias Analysis'!P$4),"")</f>
        <v/>
      </c>
      <c r="EE132" s="33"/>
      <c r="EF132" s="157"/>
      <c r="EG132" s="6" t="str">
        <f t="shared" si="300"/>
        <v/>
      </c>
      <c r="EH132" s="6" t="str">
        <f t="shared" si="240"/>
        <v/>
      </c>
      <c r="EI132" s="10" t="str">
        <f t="shared" si="301"/>
        <v/>
      </c>
      <c r="EJ132" s="10" t="str">
        <f t="shared" si="302"/>
        <v/>
      </c>
      <c r="EK132" s="10" t="str">
        <f>IF(AND(Include_study?="Yes",Sufficient_data="Yes"),COUNTIFS(EI$2:EI131,"&lt;"&amp;EI132,EJ$2:EJ131,"&lt;"&amp;EJ132)+COUNTIFS(EI$2:EI131,"&gt;"&amp;EI132,EJ$2:EJ131,"&gt;"&amp;EJ132)+COUNTIFS(EI133:EI$201,"&lt;"&amp;EI132,EJ133:EJ$201,"&lt;"&amp;EJ132)+COUNTIFS(EI133:EI$201,"&gt;"&amp;EI132,EJ133:EJ$201,"&gt;"&amp;EJ132),"")</f>
        <v/>
      </c>
      <c r="EL132" s="70" t="str">
        <f>IF(AND(Include_study?="Yes",Sufficient_data="Yes"),COUNTIFS(EI$2:EI131,"&lt;"&amp;EI132,EJ$2:EJ131,"&gt;"&amp;EJ132)+COUNTIFS(EI$2:EI131,"&gt;"&amp;EI132,EJ$2:EJ131,"&lt;"&amp;EJ132)+COUNTIFS(EI133:EI$201,"&lt;"&amp;EI132,EJ133:EJ$201,"&gt;"&amp;EJ132)+COUNTIFS(EI133:EI$201,"&gt;"&amp;EI132,EJ133:EJ$201,"&lt;"&amp;EJ132),"")</f>
        <v/>
      </c>
      <c r="EN132" s="157"/>
      <c r="EO132" s="33"/>
      <c r="EP132" s="33"/>
      <c r="EQ132" s="33"/>
      <c r="ER132" s="33"/>
      <c r="ES132" s="157"/>
      <c r="ET132" s="6" t="e">
        <f t="shared" si="243"/>
        <v>#N/A</v>
      </c>
      <c r="EU132" s="54" t="e">
        <f t="shared" si="244"/>
        <v>#N/A</v>
      </c>
      <c r="EV132" s="33"/>
      <c r="EW132" s="33"/>
      <c r="EX132" s="33"/>
      <c r="EY132" s="33"/>
      <c r="EZ132" s="33"/>
      <c r="FA132" s="157"/>
      <c r="FB132" s="10" t="str">
        <f>IF('Publication Bias Analysis'!AS:AS&lt;&gt;"",RANK('Publication Bias Analysis'!AS:AS,'Publication Bias Analysis'!AS:AS,1)+COUNTIF('Publication Bias Analysis'!AS$2:AS131,'Publication Bias Analysis'!AS132),"")</f>
        <v/>
      </c>
      <c r="FC132" s="6" t="str">
        <f t="shared" si="268"/>
        <v/>
      </c>
      <c r="FD132" s="43" t="e">
        <f>IF(AND(Include_study?="Yes",Sufficient_data="Yes"),'Publication Bias Analysis'!AR132,NA())</f>
        <v>#N/A</v>
      </c>
      <c r="FE132" s="43" t="e">
        <f>IF(AND(Include_study?="Yes",Sufficient_data="Yes"),'Publication Bias Analysis'!AS132,NA())</f>
        <v>#N/A</v>
      </c>
      <c r="FF132" s="6" t="str">
        <f>IF(AND(Include_study?="Yes",Sufficient_data="Yes"),Calculations!FD132-AVERAGE('Publication Bias Analysis'!AR:AR),"")</f>
        <v/>
      </c>
      <c r="FG132" s="54" t="str">
        <f>IF(AND(Include_study?="Yes",Sufficient_data="Yes"),FE:FE-('Publication Bias Analysis'!AV$30+'Publication Bias Analysis'!AV$31*FD:FD),"")</f>
        <v/>
      </c>
      <c r="FM132" s="157"/>
      <c r="FN132" s="6" t="str">
        <f t="shared" si="303"/>
        <v/>
      </c>
      <c r="FO132" s="6" t="str">
        <f t="shared" si="269"/>
        <v/>
      </c>
      <c r="FP132" s="54" t="str">
        <f t="shared" si="306"/>
        <v/>
      </c>
      <c r="FQ132" s="33"/>
    </row>
    <row r="133" spans="1:173" x14ac:dyDescent="0.2">
      <c r="A133" s="163"/>
      <c r="B133" s="10" t="str">
        <f>IF(AND(Sufficient_data="Yes",Include_study?="Yes"),IF(AND(Sort_By=$E$1,Order="Ascending"),IF(Input!Study_name="",COUNTIFS(Input!Study_name,"&lt;&gt;"&amp;"",Include_study?,"Yes",Sufficient_data,"Yes")+1,IF(COUNT(E133)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3" s="10" t="str">
        <f>IF(B133&lt;&gt;"",IF(B133=0,COUNTIF(B$2:B132,0)+1,COUNTIF(B$2:B132,B133)+COUNTIF(B:B,"&lt;"&amp;B133)+1),"")</f>
        <v/>
      </c>
      <c r="D133" s="10" t="str">
        <f t="shared" si="206"/>
        <v/>
      </c>
      <c r="E133" s="6" t="str">
        <f>IF(AND(Sufficient_data="Yes",Include_study?="Yes",Input!Study_name&lt;&gt;""),Input!Study_name,"")</f>
        <v/>
      </c>
      <c r="F133" s="6" t="str">
        <f>IF(AND(Sufficient_data="Yes",Include_study?="Yes"),Input!Effect_size,"")</f>
        <v/>
      </c>
      <c r="G133" s="10" t="str">
        <f>IF(AND(Sufficient_data="Yes",Include_study?="Yes",Input!Number_of_observations&lt;&gt;""),Input!Number_of_observations,"")</f>
        <v/>
      </c>
      <c r="H133" s="6" t="str">
        <f>IF(AND(Sufficient_data="Yes",Include_study?="Yes"),Input!Standard_error,"")</f>
        <v/>
      </c>
      <c r="I133" s="6" t="str">
        <f t="shared" si="207"/>
        <v/>
      </c>
      <c r="J133" s="6" t="str">
        <f t="shared" si="208"/>
        <v/>
      </c>
      <c r="K133" s="6" t="str">
        <f t="shared" si="270"/>
        <v/>
      </c>
      <c r="L133" s="6" t="str">
        <f t="shared" si="271"/>
        <v/>
      </c>
      <c r="M133" s="120" t="str">
        <f t="shared" si="272"/>
        <v/>
      </c>
      <c r="N133" s="54" t="str">
        <f t="shared" si="273"/>
        <v/>
      </c>
      <c r="O133" s="33"/>
      <c r="P133" s="75" t="e">
        <f t="shared" si="213"/>
        <v>#N/A</v>
      </c>
      <c r="Q133" s="6" t="e">
        <f>IF(AND(Sufficient_data="Yes",Include_study?="Yes",Input!Number_of_observations&lt;&gt;""),Effect_size-CI_Lower_limit,NA())</f>
        <v>#N/A</v>
      </c>
      <c r="R133" s="54" t="e">
        <f>IF(AND(Sufficient_data="Yes",Include_study?="Yes",Input!Number_of_observations&lt;&gt;""),CI_Upper_limit-Effect_size,NA())</f>
        <v>#N/A</v>
      </c>
      <c r="S133" s="33"/>
      <c r="T133" s="33"/>
      <c r="U133" s="33"/>
      <c r="V133" s="33"/>
      <c r="W133" s="163"/>
      <c r="X133" s="16" t="str">
        <f t="shared" si="245"/>
        <v/>
      </c>
      <c r="Y133" s="6" t="str">
        <f t="shared" si="274"/>
        <v/>
      </c>
      <c r="Z133" s="6" t="str">
        <f t="shared" si="215"/>
        <v/>
      </c>
      <c r="AA133" s="6" t="str">
        <f>IF(AND(Sufficient_data="Yes",Include_study?="Yes",Subgroup&lt;&gt;""),Input!Effect_size,"")</f>
        <v/>
      </c>
      <c r="AB133" s="6" t="str">
        <f t="shared" si="275"/>
        <v/>
      </c>
      <c r="AC133" s="6" t="str">
        <f t="shared" si="276"/>
        <v/>
      </c>
      <c r="AD133" s="6" t="str">
        <f t="shared" si="277"/>
        <v/>
      </c>
      <c r="AE133" s="6" t="str">
        <f t="shared" si="278"/>
        <v/>
      </c>
      <c r="AF133" s="6" t="str">
        <f t="shared" si="279"/>
        <v/>
      </c>
      <c r="AG133" s="125" t="str">
        <f t="shared" si="280"/>
        <v/>
      </c>
      <c r="AH133" s="128" t="str">
        <f t="shared" si="281"/>
        <v/>
      </c>
      <c r="AI133" s="33"/>
      <c r="AJ133" s="75" t="e">
        <f t="shared" si="246"/>
        <v>#N/A</v>
      </c>
      <c r="AK133" s="37" t="e">
        <f t="shared" si="282"/>
        <v>#N/A</v>
      </c>
      <c r="AL133" s="54" t="e">
        <f t="shared" si="283"/>
        <v>#N/A</v>
      </c>
      <c r="AM133" s="33"/>
      <c r="AN133" s="77" t="str">
        <f t="shared" si="247"/>
        <v/>
      </c>
      <c r="AO133" s="6" t="str">
        <f>IF(AND(Sufficient_data="Yes",Include_study?="Yes",Subgroup&lt;&gt;""),IF(COUNTIFS(Input!G$2:G132,"="&amp;"Yes",Input!C$2:C132,"="&amp;"Yes",Input!H$2:H132,"="&amp;Subgroup)&gt;0,"",Subgroup),"")</f>
        <v/>
      </c>
      <c r="AP133" s="16" t="str">
        <f t="shared" si="248"/>
        <v/>
      </c>
      <c r="AQ133" s="10" t="str">
        <f t="shared" si="249"/>
        <v/>
      </c>
      <c r="AR133" s="6" t="str">
        <f t="shared" si="250"/>
        <v/>
      </c>
      <c r="AS133" s="24" t="str">
        <f t="shared" si="251"/>
        <v/>
      </c>
      <c r="AT133" s="12" t="str">
        <f t="shared" si="252"/>
        <v/>
      </c>
      <c r="AU133" s="6" t="str">
        <f t="shared" si="253"/>
        <v/>
      </c>
      <c r="AV133" s="43" t="str">
        <f t="shared" si="284"/>
        <v/>
      </c>
      <c r="AW133" s="6" t="str">
        <f t="shared" si="254"/>
        <v/>
      </c>
      <c r="AX133" s="6" t="str">
        <f t="shared" si="255"/>
        <v/>
      </c>
      <c r="AY133" s="43" t="str">
        <f t="shared" si="285"/>
        <v/>
      </c>
      <c r="AZ133" s="16" t="str">
        <f t="shared" si="256"/>
        <v/>
      </c>
      <c r="BA133" s="131" t="str">
        <f t="shared" si="286"/>
        <v/>
      </c>
      <c r="BB133" s="131" t="str">
        <f t="shared" si="287"/>
        <v/>
      </c>
      <c r="BC133" s="6" t="str">
        <f t="shared" si="257"/>
        <v/>
      </c>
      <c r="BD133" s="6" t="str">
        <f t="shared" si="258"/>
        <v/>
      </c>
      <c r="BE133" s="131" t="str">
        <f t="shared" si="288"/>
        <v/>
      </c>
      <c r="BF133" s="131" t="str">
        <f t="shared" si="289"/>
        <v/>
      </c>
      <c r="BG133" s="6" t="str">
        <f t="shared" si="259"/>
        <v/>
      </c>
      <c r="BH133" s="6" t="str">
        <f t="shared" si="260"/>
        <v/>
      </c>
      <c r="BI133" s="6" t="str">
        <f t="shared" si="261"/>
        <v/>
      </c>
      <c r="BJ133" s="6" t="e">
        <f t="shared" si="262"/>
        <v>#N/A</v>
      </c>
      <c r="BK133" s="12" t="str">
        <f t="shared" si="304"/>
        <v/>
      </c>
      <c r="BL133" s="6" t="str">
        <f t="shared" si="263"/>
        <v/>
      </c>
      <c r="BM133" s="6" t="str">
        <f t="shared" si="290"/>
        <v/>
      </c>
      <c r="BN133" s="37" t="str">
        <f t="shared" si="264"/>
        <v/>
      </c>
      <c r="BO133" s="54" t="str">
        <f t="shared" si="305"/>
        <v/>
      </c>
      <c r="BP133" s="33"/>
      <c r="BQ133" s="33"/>
      <c r="BR133" s="33"/>
      <c r="BS133" s="33"/>
      <c r="BT133" s="164"/>
      <c r="BU133" s="6" t="e">
        <f t="shared" si="291"/>
        <v>#N/A</v>
      </c>
      <c r="BV133" s="6" t="e">
        <f t="shared" si="292"/>
        <v>#N/A</v>
      </c>
      <c r="BW133" s="6" t="str">
        <f t="shared" si="293"/>
        <v/>
      </c>
      <c r="BX133" s="6" t="str">
        <f>IF(AND(Sufficient_data="Yes",Include_study?="Yes",Moderator&lt;&gt;""),'Moderator Analysis'!F:F-CG$3,"")</f>
        <v/>
      </c>
      <c r="BY133" s="54" t="str">
        <f>IF(AND(Sufficient_data="Yes",Include_study?="Yes",Moderator&lt;&gt;""),Weightf*(Effect_size-CG$5-CG$4*'Moderator Analysis'!F:F)^2,"")</f>
        <v/>
      </c>
      <c r="BZ133" s="33"/>
      <c r="CA133" s="75" t="str">
        <f>IF(AND(Sufficient_data="Yes",Include_study?="Yes",Moderator&lt;&gt;""),1/('Publication Bias Analysis'!F133^2+CG$7),"")</f>
        <v/>
      </c>
      <c r="CB133" s="6" t="str">
        <f>IF(AND(Sufficient_data="Yes",Include_study?="Yes",CA133&lt;&gt;""),Effect_size-'Moderator Analysis'!J$37,"")</f>
        <v/>
      </c>
      <c r="CC133" s="6" t="str">
        <f t="shared" si="294"/>
        <v/>
      </c>
      <c r="CD133" s="54" t="str">
        <f>IF(AND(Sufficient_data="Yes",Include_study?="Yes",CA133&lt;&gt;""),CA:CA*(Effect_size-'Moderator Analysis'!J$29-'Moderator Analysis'!J$30*Moderator)^2,"")</f>
        <v/>
      </c>
      <c r="CI133" s="164"/>
      <c r="CJ133" s="166"/>
      <c r="CK133" s="6" t="str">
        <f t="shared" si="233"/>
        <v/>
      </c>
      <c r="CL133" s="37" t="str">
        <f t="shared" si="295"/>
        <v/>
      </c>
      <c r="CM133" s="37" t="str">
        <f>IF(AND(Include_study?="Yes",Sufficient_data="Yes"),1/(Standard_error^2+IF(Additional_model="Fixed effect",0,'Publication Bias Analysis'!L$32)),"")</f>
        <v/>
      </c>
      <c r="CN133" s="37" t="str">
        <f>IF(AND(Include_study?="Yes",Sufficient_data="Yes"),'Publication Bias Analysis'!E:E-'Publication Bias Analysis'!I$29,"")</f>
        <v/>
      </c>
      <c r="CO133" s="37" t="str">
        <f t="shared" si="296"/>
        <v/>
      </c>
      <c r="CP133" s="37" t="str">
        <f t="shared" si="297"/>
        <v/>
      </c>
      <c r="CQ133" s="104" t="str">
        <f t="shared" si="298"/>
        <v/>
      </c>
      <c r="CR133" s="104" t="str">
        <f>IF(AND(Include_study?="Yes",Sufficient_data="Yes"),CQ:CQ+IF(DC:DC&lt;0,-1,1)*COUNTIF(CQ$2:CQ132,CQ:CQ),"")</f>
        <v/>
      </c>
      <c r="CS133" s="104" t="str">
        <f>IF(AND(Include_study?="Yes",Sufficient_data="Yes"),RANK(DG:DG,DG:DG,1)*IF(DF:DF&lt;0,-1,1)+IF(DF:DF&lt;0,-1,1)*COUNTIF(CQ$2:CQ132,CQ:CQ),"")</f>
        <v/>
      </c>
      <c r="CT133" s="104" t="str">
        <f>IF(AND(Include_study?="Yes",Sufficient_data="Yes"),RANK(DJ:DJ,DJ:DJ,1)*IF(DI:DI&lt;0,-1,1)+IF(DI:DI&lt;0,-1,1)*COUNTIF(CQ$2:CQ132,CQ:CQ),"")</f>
        <v/>
      </c>
      <c r="CU133" s="6" t="e">
        <f>IF(AND(Include_study?="Yes",Sufficient_data="Yes"),'Publication Bias Analysis'!E:E,NA())</f>
        <v>#N/A</v>
      </c>
      <c r="CV133" s="54" t="e">
        <f>IF(AND(Include_study?="Yes",Sufficient_data="Yes"),'Publication Bias Analysis'!F:F,NA())</f>
        <v>#N/A</v>
      </c>
      <c r="CW133" s="33"/>
      <c r="CX133" s="33"/>
      <c r="CY133" s="33"/>
      <c r="CZ133" s="33"/>
      <c r="DA133" s="33"/>
      <c r="DB133" s="157"/>
      <c r="DC13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3" s="6" t="str">
        <f t="shared" si="265"/>
        <v/>
      </c>
      <c r="DE133" s="54" t="str">
        <f>IF(AND(Include_study?="Yes",Sufficient_data="Yes"),1/('Publication Bias Analysis'!F:F^2+IF(Additional_model="Fixed effect",0,$DN$6)),"")</f>
        <v/>
      </c>
      <c r="DF133" s="6" t="str">
        <f>IF(AND(Include_study?="Yes",Sufficient_data="Yes"),IF('Publication Bias Analysis'!L$38="Left",'Publication Bias Analysis'!E:E-DN$3,DN$3-'Publication Bias Analysis'!E:E),"")</f>
        <v/>
      </c>
      <c r="DG133" s="6" t="str">
        <f t="shared" si="266"/>
        <v/>
      </c>
      <c r="DH133" s="54" t="str">
        <f>IF(AND(DF133&lt;&gt;"",CR133&lt;=MAX(CR:CR)-DN$7),1/('Publication Bias Analysis'!F:F^2+IF(Additional_model="Fixed effect",0,$DN$13)),"")</f>
        <v/>
      </c>
      <c r="DI133" s="6" t="str">
        <f>IF(AND(Include_study?="Yes",Sufficient_data="Yes"),IF('Publication Bias Analysis'!L$38="Left",'Publication Bias Analysis'!E:E-DN$10,DN$10-'Publication Bias Analysis'!E:E),"")</f>
        <v/>
      </c>
      <c r="DJ133" s="6" t="str">
        <f t="shared" si="267"/>
        <v/>
      </c>
      <c r="DK133" s="54" t="str">
        <f t="shared" si="299"/>
        <v/>
      </c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W133" s="33"/>
      <c r="DX133" s="33"/>
      <c r="DY133" s="33"/>
      <c r="DZ133" s="33"/>
      <c r="EA133" s="33"/>
      <c r="EB133" s="157"/>
      <c r="EC133" s="6" t="str">
        <f>IF(AND(Include_study?="Yes",Sufficient_data="Yes"),Calculations!CO:CO-AVERAGE(Calculations!CO:CO),"")</f>
        <v/>
      </c>
      <c r="ED133" s="54" t="str">
        <f>IF(AND(Include_study?="Yes",Sufficient_data="Yes"),Calculations!CP133-('Publication Bias Analysis'!P$3+Calculations!CO133*'Publication Bias Analysis'!P$4),"")</f>
        <v/>
      </c>
      <c r="EE133" s="33"/>
      <c r="EF133" s="157"/>
      <c r="EG133" s="6" t="str">
        <f t="shared" si="300"/>
        <v/>
      </c>
      <c r="EH133" s="6" t="str">
        <f t="shared" si="240"/>
        <v/>
      </c>
      <c r="EI133" s="10" t="str">
        <f t="shared" si="301"/>
        <v/>
      </c>
      <c r="EJ133" s="10" t="str">
        <f t="shared" si="302"/>
        <v/>
      </c>
      <c r="EK133" s="10" t="str">
        <f>IF(AND(Include_study?="Yes",Sufficient_data="Yes"),COUNTIFS(EI$2:EI132,"&lt;"&amp;EI133,EJ$2:EJ132,"&lt;"&amp;EJ133)+COUNTIFS(EI$2:EI132,"&gt;"&amp;EI133,EJ$2:EJ132,"&gt;"&amp;EJ133)+COUNTIFS(EI134:EI$201,"&lt;"&amp;EI133,EJ134:EJ$201,"&lt;"&amp;EJ133)+COUNTIFS(EI134:EI$201,"&gt;"&amp;EI133,EJ134:EJ$201,"&gt;"&amp;EJ133),"")</f>
        <v/>
      </c>
      <c r="EL133" s="70" t="str">
        <f>IF(AND(Include_study?="Yes",Sufficient_data="Yes"),COUNTIFS(EI$2:EI132,"&lt;"&amp;EI133,EJ$2:EJ132,"&gt;"&amp;EJ133)+COUNTIFS(EI$2:EI132,"&gt;"&amp;EI133,EJ$2:EJ132,"&lt;"&amp;EJ133)+COUNTIFS(EI134:EI$201,"&lt;"&amp;EI133,EJ134:EJ$201,"&gt;"&amp;EJ133)+COUNTIFS(EI134:EI$201,"&gt;"&amp;EI133,EJ134:EJ$201,"&lt;"&amp;EJ133),"")</f>
        <v/>
      </c>
      <c r="EN133" s="157"/>
      <c r="EO133" s="33"/>
      <c r="EP133" s="33"/>
      <c r="EQ133" s="33"/>
      <c r="ER133" s="33"/>
      <c r="ES133" s="157"/>
      <c r="ET133" s="6" t="e">
        <f t="shared" si="243"/>
        <v>#N/A</v>
      </c>
      <c r="EU133" s="54" t="e">
        <f t="shared" si="244"/>
        <v>#N/A</v>
      </c>
      <c r="EV133" s="33"/>
      <c r="EW133" s="33"/>
      <c r="EX133" s="33"/>
      <c r="EY133" s="33"/>
      <c r="EZ133" s="33"/>
      <c r="FA133" s="157"/>
      <c r="FB133" s="10" t="str">
        <f>IF('Publication Bias Analysis'!AS:AS&lt;&gt;"",RANK('Publication Bias Analysis'!AS:AS,'Publication Bias Analysis'!AS:AS,1)+COUNTIF('Publication Bias Analysis'!AS$2:AS132,'Publication Bias Analysis'!AS133),"")</f>
        <v/>
      </c>
      <c r="FC133" s="6" t="str">
        <f t="shared" si="268"/>
        <v/>
      </c>
      <c r="FD133" s="43" t="e">
        <f>IF(AND(Include_study?="Yes",Sufficient_data="Yes"),'Publication Bias Analysis'!AR133,NA())</f>
        <v>#N/A</v>
      </c>
      <c r="FE133" s="43" t="e">
        <f>IF(AND(Include_study?="Yes",Sufficient_data="Yes"),'Publication Bias Analysis'!AS133,NA())</f>
        <v>#N/A</v>
      </c>
      <c r="FF133" s="6" t="str">
        <f>IF(AND(Include_study?="Yes",Sufficient_data="Yes"),Calculations!FD133-AVERAGE('Publication Bias Analysis'!AR:AR),"")</f>
        <v/>
      </c>
      <c r="FG133" s="54" t="str">
        <f>IF(AND(Include_study?="Yes",Sufficient_data="Yes"),FE:FE-('Publication Bias Analysis'!AV$30+'Publication Bias Analysis'!AV$31*FD:FD),"")</f>
        <v/>
      </c>
      <c r="FM133" s="157"/>
      <c r="FN133" s="6" t="str">
        <f t="shared" si="303"/>
        <v/>
      </c>
      <c r="FO133" s="6" t="str">
        <f t="shared" si="269"/>
        <v/>
      </c>
      <c r="FP133" s="54" t="str">
        <f t="shared" si="306"/>
        <v/>
      </c>
      <c r="FQ133" s="33"/>
    </row>
    <row r="134" spans="1:173" x14ac:dyDescent="0.2">
      <c r="A134" s="163"/>
      <c r="B134" s="10" t="str">
        <f>IF(AND(Sufficient_data="Yes",Include_study?="Yes"),IF(AND(Sort_By=$E$1,Order="Ascending"),IF(Input!Study_name="",COUNTIFS(Input!Study_name,"&lt;&gt;"&amp;"",Include_study?,"Yes",Sufficient_data,"Yes")+1,IF(COUNT(E134)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4" s="10" t="str">
        <f>IF(B134&lt;&gt;"",IF(B134=0,COUNTIF(B$2:B133,0)+1,COUNTIF(B$2:B133,B134)+COUNTIF(B:B,"&lt;"&amp;B134)+1),"")</f>
        <v/>
      </c>
      <c r="D134" s="10" t="str">
        <f t="shared" si="206"/>
        <v/>
      </c>
      <c r="E134" s="6" t="str">
        <f>IF(AND(Sufficient_data="Yes",Include_study?="Yes",Input!Study_name&lt;&gt;""),Input!Study_name,"")</f>
        <v/>
      </c>
      <c r="F134" s="6" t="str">
        <f>IF(AND(Sufficient_data="Yes",Include_study?="Yes"),Input!Effect_size,"")</f>
        <v/>
      </c>
      <c r="G134" s="10" t="str">
        <f>IF(AND(Sufficient_data="Yes",Include_study?="Yes",Input!Number_of_observations&lt;&gt;""),Input!Number_of_observations,"")</f>
        <v/>
      </c>
      <c r="H134" s="6" t="str">
        <f>IF(AND(Sufficient_data="Yes",Include_study?="Yes"),Input!Standard_error,"")</f>
        <v/>
      </c>
      <c r="I134" s="6" t="str">
        <f t="shared" si="207"/>
        <v/>
      </c>
      <c r="J134" s="6" t="str">
        <f t="shared" si="208"/>
        <v/>
      </c>
      <c r="K134" s="6" t="str">
        <f t="shared" si="270"/>
        <v/>
      </c>
      <c r="L134" s="6" t="str">
        <f t="shared" si="271"/>
        <v/>
      </c>
      <c r="M134" s="120" t="str">
        <f t="shared" si="272"/>
        <v/>
      </c>
      <c r="N134" s="54" t="str">
        <f t="shared" si="273"/>
        <v/>
      </c>
      <c r="O134" s="33"/>
      <c r="P134" s="75" t="e">
        <f t="shared" si="213"/>
        <v>#N/A</v>
      </c>
      <c r="Q134" s="6" t="e">
        <f>IF(AND(Sufficient_data="Yes",Include_study?="Yes",Input!Number_of_observations&lt;&gt;""),Effect_size-CI_Lower_limit,NA())</f>
        <v>#N/A</v>
      </c>
      <c r="R134" s="54" t="e">
        <f>IF(AND(Sufficient_data="Yes",Include_study?="Yes",Input!Number_of_observations&lt;&gt;""),CI_Upper_limit-Effect_size,NA())</f>
        <v>#N/A</v>
      </c>
      <c r="S134" s="33"/>
      <c r="T134" s="33"/>
      <c r="U134" s="33"/>
      <c r="V134" s="33"/>
      <c r="W134" s="163"/>
      <c r="X134" s="16" t="str">
        <f t="shared" si="245"/>
        <v/>
      </c>
      <c r="Y134" s="6" t="str">
        <f t="shared" si="274"/>
        <v/>
      </c>
      <c r="Z134" s="6" t="str">
        <f t="shared" si="215"/>
        <v/>
      </c>
      <c r="AA134" s="6" t="str">
        <f>IF(AND(Sufficient_data="Yes",Include_study?="Yes",Subgroup&lt;&gt;""),Input!Effect_size,"")</f>
        <v/>
      </c>
      <c r="AB134" s="6" t="str">
        <f t="shared" si="275"/>
        <v/>
      </c>
      <c r="AC134" s="6" t="str">
        <f t="shared" si="276"/>
        <v/>
      </c>
      <c r="AD134" s="6" t="str">
        <f t="shared" si="277"/>
        <v/>
      </c>
      <c r="AE134" s="6" t="str">
        <f t="shared" si="278"/>
        <v/>
      </c>
      <c r="AF134" s="6" t="str">
        <f t="shared" si="279"/>
        <v/>
      </c>
      <c r="AG134" s="125" t="str">
        <f t="shared" si="280"/>
        <v/>
      </c>
      <c r="AH134" s="128" t="str">
        <f t="shared" si="281"/>
        <v/>
      </c>
      <c r="AI134" s="33"/>
      <c r="AJ134" s="75" t="e">
        <f t="shared" si="246"/>
        <v>#N/A</v>
      </c>
      <c r="AK134" s="37" t="e">
        <f t="shared" si="282"/>
        <v>#N/A</v>
      </c>
      <c r="AL134" s="54" t="e">
        <f t="shared" si="283"/>
        <v>#N/A</v>
      </c>
      <c r="AM134" s="33"/>
      <c r="AN134" s="77" t="str">
        <f t="shared" si="247"/>
        <v/>
      </c>
      <c r="AO134" s="6" t="str">
        <f>IF(AND(Sufficient_data="Yes",Include_study?="Yes",Subgroup&lt;&gt;""),IF(COUNTIFS(Input!G$2:G133,"="&amp;"Yes",Input!C$2:C133,"="&amp;"Yes",Input!H$2:H133,"="&amp;Subgroup)&gt;0,"",Subgroup),"")</f>
        <v/>
      </c>
      <c r="AP134" s="16" t="str">
        <f t="shared" si="248"/>
        <v/>
      </c>
      <c r="AQ134" s="10" t="str">
        <f t="shared" si="249"/>
        <v/>
      </c>
      <c r="AR134" s="6" t="str">
        <f t="shared" si="250"/>
        <v/>
      </c>
      <c r="AS134" s="24" t="str">
        <f t="shared" si="251"/>
        <v/>
      </c>
      <c r="AT134" s="12" t="str">
        <f t="shared" si="252"/>
        <v/>
      </c>
      <c r="AU134" s="6" t="str">
        <f t="shared" si="253"/>
        <v/>
      </c>
      <c r="AV134" s="43" t="str">
        <f t="shared" si="284"/>
        <v/>
      </c>
      <c r="AW134" s="6" t="str">
        <f t="shared" si="254"/>
        <v/>
      </c>
      <c r="AX134" s="6" t="str">
        <f t="shared" si="255"/>
        <v/>
      </c>
      <c r="AY134" s="43" t="str">
        <f t="shared" si="285"/>
        <v/>
      </c>
      <c r="AZ134" s="16" t="str">
        <f t="shared" si="256"/>
        <v/>
      </c>
      <c r="BA134" s="131" t="str">
        <f t="shared" si="286"/>
        <v/>
      </c>
      <c r="BB134" s="131" t="str">
        <f t="shared" si="287"/>
        <v/>
      </c>
      <c r="BC134" s="6" t="str">
        <f t="shared" si="257"/>
        <v/>
      </c>
      <c r="BD134" s="6" t="str">
        <f t="shared" si="258"/>
        <v/>
      </c>
      <c r="BE134" s="131" t="str">
        <f t="shared" si="288"/>
        <v/>
      </c>
      <c r="BF134" s="131" t="str">
        <f t="shared" si="289"/>
        <v/>
      </c>
      <c r="BG134" s="6" t="str">
        <f t="shared" si="259"/>
        <v/>
      </c>
      <c r="BH134" s="6" t="str">
        <f t="shared" si="260"/>
        <v/>
      </c>
      <c r="BI134" s="6" t="str">
        <f t="shared" si="261"/>
        <v/>
      </c>
      <c r="BJ134" s="6" t="e">
        <f t="shared" si="262"/>
        <v>#N/A</v>
      </c>
      <c r="BK134" s="12" t="str">
        <f t="shared" si="304"/>
        <v/>
      </c>
      <c r="BL134" s="6" t="str">
        <f t="shared" si="263"/>
        <v/>
      </c>
      <c r="BM134" s="6" t="str">
        <f t="shared" si="290"/>
        <v/>
      </c>
      <c r="BN134" s="37" t="str">
        <f t="shared" si="264"/>
        <v/>
      </c>
      <c r="BO134" s="54" t="str">
        <f t="shared" si="305"/>
        <v/>
      </c>
      <c r="BP134" s="33"/>
      <c r="BQ134" s="33"/>
      <c r="BR134" s="33"/>
      <c r="BS134" s="33"/>
      <c r="BT134" s="164"/>
      <c r="BU134" s="6" t="e">
        <f t="shared" si="291"/>
        <v>#N/A</v>
      </c>
      <c r="BV134" s="6" t="e">
        <f t="shared" si="292"/>
        <v>#N/A</v>
      </c>
      <c r="BW134" s="6" t="str">
        <f t="shared" si="293"/>
        <v/>
      </c>
      <c r="BX134" s="6" t="str">
        <f>IF(AND(Sufficient_data="Yes",Include_study?="Yes",Moderator&lt;&gt;""),'Moderator Analysis'!F:F-CG$3,"")</f>
        <v/>
      </c>
      <c r="BY134" s="54" t="str">
        <f>IF(AND(Sufficient_data="Yes",Include_study?="Yes",Moderator&lt;&gt;""),Weightf*(Effect_size-CG$5-CG$4*'Moderator Analysis'!F:F)^2,"")</f>
        <v/>
      </c>
      <c r="BZ134" s="33"/>
      <c r="CA134" s="75" t="str">
        <f>IF(AND(Sufficient_data="Yes",Include_study?="Yes",Moderator&lt;&gt;""),1/('Publication Bias Analysis'!F134^2+CG$7),"")</f>
        <v/>
      </c>
      <c r="CB134" s="6" t="str">
        <f>IF(AND(Sufficient_data="Yes",Include_study?="Yes",CA134&lt;&gt;""),Effect_size-'Moderator Analysis'!J$37,"")</f>
        <v/>
      </c>
      <c r="CC134" s="6" t="str">
        <f t="shared" si="294"/>
        <v/>
      </c>
      <c r="CD134" s="54" t="str">
        <f>IF(AND(Sufficient_data="Yes",Include_study?="Yes",CA134&lt;&gt;""),CA:CA*(Effect_size-'Moderator Analysis'!J$29-'Moderator Analysis'!J$30*Moderator)^2,"")</f>
        <v/>
      </c>
      <c r="CI134" s="164"/>
      <c r="CJ134" s="166"/>
      <c r="CK134" s="6" t="str">
        <f t="shared" si="233"/>
        <v/>
      </c>
      <c r="CL134" s="37" t="str">
        <f t="shared" si="295"/>
        <v/>
      </c>
      <c r="CM134" s="37" t="str">
        <f>IF(AND(Include_study?="Yes",Sufficient_data="Yes"),1/(Standard_error^2+IF(Additional_model="Fixed effect",0,'Publication Bias Analysis'!L$32)),"")</f>
        <v/>
      </c>
      <c r="CN134" s="37" t="str">
        <f>IF(AND(Include_study?="Yes",Sufficient_data="Yes"),'Publication Bias Analysis'!E:E-'Publication Bias Analysis'!I$29,"")</f>
        <v/>
      </c>
      <c r="CO134" s="37" t="str">
        <f t="shared" si="296"/>
        <v/>
      </c>
      <c r="CP134" s="37" t="str">
        <f t="shared" si="297"/>
        <v/>
      </c>
      <c r="CQ134" s="104" t="str">
        <f t="shared" si="298"/>
        <v/>
      </c>
      <c r="CR134" s="104" t="str">
        <f>IF(AND(Include_study?="Yes",Sufficient_data="Yes"),CQ:CQ+IF(DC:DC&lt;0,-1,1)*COUNTIF(CQ$2:CQ133,CQ:CQ),"")</f>
        <v/>
      </c>
      <c r="CS134" s="104" t="str">
        <f>IF(AND(Include_study?="Yes",Sufficient_data="Yes"),RANK(DG:DG,DG:DG,1)*IF(DF:DF&lt;0,-1,1)+IF(DF:DF&lt;0,-1,1)*COUNTIF(CQ$2:CQ133,CQ:CQ),"")</f>
        <v/>
      </c>
      <c r="CT134" s="104" t="str">
        <f>IF(AND(Include_study?="Yes",Sufficient_data="Yes"),RANK(DJ:DJ,DJ:DJ,1)*IF(DI:DI&lt;0,-1,1)+IF(DI:DI&lt;0,-1,1)*COUNTIF(CQ$2:CQ133,CQ:CQ),"")</f>
        <v/>
      </c>
      <c r="CU134" s="6" t="e">
        <f>IF(AND(Include_study?="Yes",Sufficient_data="Yes"),'Publication Bias Analysis'!E:E,NA())</f>
        <v>#N/A</v>
      </c>
      <c r="CV134" s="54" t="e">
        <f>IF(AND(Include_study?="Yes",Sufficient_data="Yes"),'Publication Bias Analysis'!F:F,NA())</f>
        <v>#N/A</v>
      </c>
      <c r="CW134" s="33"/>
      <c r="CX134" s="33"/>
      <c r="CY134" s="33"/>
      <c r="CZ134" s="33"/>
      <c r="DA134" s="33"/>
      <c r="DB134" s="157"/>
      <c r="DC13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4" s="6" t="str">
        <f t="shared" si="265"/>
        <v/>
      </c>
      <c r="DE134" s="54" t="str">
        <f>IF(AND(Include_study?="Yes",Sufficient_data="Yes"),1/('Publication Bias Analysis'!F:F^2+IF(Additional_model="Fixed effect",0,$DN$6)),"")</f>
        <v/>
      </c>
      <c r="DF134" s="6" t="str">
        <f>IF(AND(Include_study?="Yes",Sufficient_data="Yes"),IF('Publication Bias Analysis'!L$38="Left",'Publication Bias Analysis'!E:E-DN$3,DN$3-'Publication Bias Analysis'!E:E),"")</f>
        <v/>
      </c>
      <c r="DG134" s="6" t="str">
        <f t="shared" si="266"/>
        <v/>
      </c>
      <c r="DH134" s="54" t="str">
        <f>IF(AND(DF134&lt;&gt;"",CR134&lt;=MAX(CR:CR)-DN$7),1/('Publication Bias Analysis'!F:F^2+IF(Additional_model="Fixed effect",0,$DN$13)),"")</f>
        <v/>
      </c>
      <c r="DI134" s="6" t="str">
        <f>IF(AND(Include_study?="Yes",Sufficient_data="Yes"),IF('Publication Bias Analysis'!L$38="Left",'Publication Bias Analysis'!E:E-DN$10,DN$10-'Publication Bias Analysis'!E:E),"")</f>
        <v/>
      </c>
      <c r="DJ134" s="6" t="str">
        <f t="shared" si="267"/>
        <v/>
      </c>
      <c r="DK134" s="54" t="str">
        <f t="shared" si="299"/>
        <v/>
      </c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W134" s="33"/>
      <c r="DX134" s="33"/>
      <c r="DY134" s="33"/>
      <c r="DZ134" s="33"/>
      <c r="EA134" s="33"/>
      <c r="EB134" s="157"/>
      <c r="EC134" s="6" t="str">
        <f>IF(AND(Include_study?="Yes",Sufficient_data="Yes"),Calculations!CO:CO-AVERAGE(Calculations!CO:CO),"")</f>
        <v/>
      </c>
      <c r="ED134" s="54" t="str">
        <f>IF(AND(Include_study?="Yes",Sufficient_data="Yes"),Calculations!CP134-('Publication Bias Analysis'!P$3+Calculations!CO134*'Publication Bias Analysis'!P$4),"")</f>
        <v/>
      </c>
      <c r="EE134" s="33"/>
      <c r="EF134" s="157"/>
      <c r="EG134" s="6" t="str">
        <f t="shared" si="300"/>
        <v/>
      </c>
      <c r="EH134" s="6" t="str">
        <f t="shared" si="240"/>
        <v/>
      </c>
      <c r="EI134" s="10" t="str">
        <f t="shared" si="301"/>
        <v/>
      </c>
      <c r="EJ134" s="10" t="str">
        <f t="shared" si="302"/>
        <v/>
      </c>
      <c r="EK134" s="10" t="str">
        <f>IF(AND(Include_study?="Yes",Sufficient_data="Yes"),COUNTIFS(EI$2:EI133,"&lt;"&amp;EI134,EJ$2:EJ133,"&lt;"&amp;EJ134)+COUNTIFS(EI$2:EI133,"&gt;"&amp;EI134,EJ$2:EJ133,"&gt;"&amp;EJ134)+COUNTIFS(EI135:EI$201,"&lt;"&amp;EI134,EJ135:EJ$201,"&lt;"&amp;EJ134)+COUNTIFS(EI135:EI$201,"&gt;"&amp;EI134,EJ135:EJ$201,"&gt;"&amp;EJ134),"")</f>
        <v/>
      </c>
      <c r="EL134" s="70" t="str">
        <f>IF(AND(Include_study?="Yes",Sufficient_data="Yes"),COUNTIFS(EI$2:EI133,"&lt;"&amp;EI134,EJ$2:EJ133,"&gt;"&amp;EJ134)+COUNTIFS(EI$2:EI133,"&gt;"&amp;EI134,EJ$2:EJ133,"&lt;"&amp;EJ134)+COUNTIFS(EI135:EI$201,"&lt;"&amp;EI134,EJ135:EJ$201,"&gt;"&amp;EJ134)+COUNTIFS(EI135:EI$201,"&gt;"&amp;EI134,EJ135:EJ$201,"&lt;"&amp;EJ134),"")</f>
        <v/>
      </c>
      <c r="EN134" s="157"/>
      <c r="EO134" s="33"/>
      <c r="EP134" s="33"/>
      <c r="EQ134" s="33"/>
      <c r="ER134" s="33"/>
      <c r="ES134" s="157"/>
      <c r="ET134" s="6" t="e">
        <f t="shared" si="243"/>
        <v>#N/A</v>
      </c>
      <c r="EU134" s="54" t="e">
        <f t="shared" si="244"/>
        <v>#N/A</v>
      </c>
      <c r="EV134" s="33"/>
      <c r="EW134" s="33"/>
      <c r="EX134" s="33"/>
      <c r="EY134" s="33"/>
      <c r="EZ134" s="33"/>
      <c r="FA134" s="157"/>
      <c r="FB134" s="10" t="str">
        <f>IF('Publication Bias Analysis'!AS:AS&lt;&gt;"",RANK('Publication Bias Analysis'!AS:AS,'Publication Bias Analysis'!AS:AS,1)+COUNTIF('Publication Bias Analysis'!AS$2:AS133,'Publication Bias Analysis'!AS134),"")</f>
        <v/>
      </c>
      <c r="FC134" s="6" t="str">
        <f t="shared" si="268"/>
        <v/>
      </c>
      <c r="FD134" s="43" t="e">
        <f>IF(AND(Include_study?="Yes",Sufficient_data="Yes"),'Publication Bias Analysis'!AR134,NA())</f>
        <v>#N/A</v>
      </c>
      <c r="FE134" s="43" t="e">
        <f>IF(AND(Include_study?="Yes",Sufficient_data="Yes"),'Publication Bias Analysis'!AS134,NA())</f>
        <v>#N/A</v>
      </c>
      <c r="FF134" s="6" t="str">
        <f>IF(AND(Include_study?="Yes",Sufficient_data="Yes"),Calculations!FD134-AVERAGE('Publication Bias Analysis'!AR:AR),"")</f>
        <v/>
      </c>
      <c r="FG134" s="54" t="str">
        <f>IF(AND(Include_study?="Yes",Sufficient_data="Yes"),FE:FE-('Publication Bias Analysis'!AV$30+'Publication Bias Analysis'!AV$31*FD:FD),"")</f>
        <v/>
      </c>
      <c r="FM134" s="157"/>
      <c r="FN134" s="6" t="str">
        <f t="shared" si="303"/>
        <v/>
      </c>
      <c r="FO134" s="6" t="str">
        <f t="shared" si="269"/>
        <v/>
      </c>
      <c r="FP134" s="54" t="str">
        <f t="shared" si="306"/>
        <v/>
      </c>
      <c r="FQ134" s="33"/>
    </row>
    <row r="135" spans="1:173" x14ac:dyDescent="0.2">
      <c r="A135" s="163"/>
      <c r="B135" s="10" t="str">
        <f>IF(AND(Sufficient_data="Yes",Include_study?="Yes"),IF(AND(Sort_By=$E$1,Order="Ascending"),IF(Input!Study_name="",COUNTIFS(Input!Study_name,"&lt;&gt;"&amp;"",Include_study?,"Yes",Sufficient_data,"Yes")+1,IF(COUNT(E135)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5" s="10" t="str">
        <f>IF(B135&lt;&gt;"",IF(B135=0,COUNTIF(B$2:B134,0)+1,COUNTIF(B$2:B134,B135)+COUNTIF(B:B,"&lt;"&amp;B135)+1),"")</f>
        <v/>
      </c>
      <c r="D135" s="10" t="str">
        <f t="shared" si="206"/>
        <v/>
      </c>
      <c r="E135" s="6" t="str">
        <f>IF(AND(Sufficient_data="Yes",Include_study?="Yes",Input!Study_name&lt;&gt;""),Input!Study_name,"")</f>
        <v/>
      </c>
      <c r="F135" s="6" t="str">
        <f>IF(AND(Sufficient_data="Yes",Include_study?="Yes"),Input!Effect_size,"")</f>
        <v/>
      </c>
      <c r="G135" s="10" t="str">
        <f>IF(AND(Sufficient_data="Yes",Include_study?="Yes",Input!Number_of_observations&lt;&gt;""),Input!Number_of_observations,"")</f>
        <v/>
      </c>
      <c r="H135" s="6" t="str">
        <f>IF(AND(Sufficient_data="Yes",Include_study?="Yes"),Input!Standard_error,"")</f>
        <v/>
      </c>
      <c r="I135" s="6" t="str">
        <f t="shared" si="207"/>
        <v/>
      </c>
      <c r="J135" s="6" t="str">
        <f t="shared" si="208"/>
        <v/>
      </c>
      <c r="K135" s="6" t="str">
        <f t="shared" si="270"/>
        <v/>
      </c>
      <c r="L135" s="6" t="str">
        <f t="shared" si="271"/>
        <v/>
      </c>
      <c r="M135" s="120" t="str">
        <f t="shared" si="272"/>
        <v/>
      </c>
      <c r="N135" s="54" t="str">
        <f t="shared" si="273"/>
        <v/>
      </c>
      <c r="O135" s="33"/>
      <c r="P135" s="75" t="e">
        <f t="shared" si="213"/>
        <v>#N/A</v>
      </c>
      <c r="Q135" s="6" t="e">
        <f>IF(AND(Sufficient_data="Yes",Include_study?="Yes",Input!Number_of_observations&lt;&gt;""),Effect_size-CI_Lower_limit,NA())</f>
        <v>#N/A</v>
      </c>
      <c r="R135" s="54" t="e">
        <f>IF(AND(Sufficient_data="Yes",Include_study?="Yes",Input!Number_of_observations&lt;&gt;""),CI_Upper_limit-Effect_size,NA())</f>
        <v>#N/A</v>
      </c>
      <c r="S135" s="33"/>
      <c r="T135" s="33"/>
      <c r="U135" s="33"/>
      <c r="V135" s="33"/>
      <c r="W135" s="163"/>
      <c r="X135" s="16" t="str">
        <f t="shared" si="245"/>
        <v/>
      </c>
      <c r="Y135" s="6" t="str">
        <f t="shared" si="274"/>
        <v/>
      </c>
      <c r="Z135" s="6" t="str">
        <f t="shared" si="215"/>
        <v/>
      </c>
      <c r="AA135" s="6" t="str">
        <f>IF(AND(Sufficient_data="Yes",Include_study?="Yes",Subgroup&lt;&gt;""),Input!Effect_size,"")</f>
        <v/>
      </c>
      <c r="AB135" s="6" t="str">
        <f t="shared" si="275"/>
        <v/>
      </c>
      <c r="AC135" s="6" t="str">
        <f t="shared" si="276"/>
        <v/>
      </c>
      <c r="AD135" s="6" t="str">
        <f t="shared" si="277"/>
        <v/>
      </c>
      <c r="AE135" s="6" t="str">
        <f t="shared" si="278"/>
        <v/>
      </c>
      <c r="AF135" s="6" t="str">
        <f t="shared" si="279"/>
        <v/>
      </c>
      <c r="AG135" s="125" t="str">
        <f t="shared" si="280"/>
        <v/>
      </c>
      <c r="AH135" s="128" t="str">
        <f t="shared" si="281"/>
        <v/>
      </c>
      <c r="AI135" s="33"/>
      <c r="AJ135" s="75" t="e">
        <f t="shared" si="246"/>
        <v>#N/A</v>
      </c>
      <c r="AK135" s="37" t="e">
        <f t="shared" si="282"/>
        <v>#N/A</v>
      </c>
      <c r="AL135" s="54" t="e">
        <f t="shared" si="283"/>
        <v>#N/A</v>
      </c>
      <c r="AM135" s="33"/>
      <c r="AN135" s="77" t="str">
        <f t="shared" si="247"/>
        <v/>
      </c>
      <c r="AO135" s="6" t="str">
        <f>IF(AND(Sufficient_data="Yes",Include_study?="Yes",Subgroup&lt;&gt;""),IF(COUNTIFS(Input!G$2:G134,"="&amp;"Yes",Input!C$2:C134,"="&amp;"Yes",Input!H$2:H134,"="&amp;Subgroup)&gt;0,"",Subgroup),"")</f>
        <v/>
      </c>
      <c r="AP135" s="16" t="str">
        <f t="shared" si="248"/>
        <v/>
      </c>
      <c r="AQ135" s="10" t="str">
        <f t="shared" si="249"/>
        <v/>
      </c>
      <c r="AR135" s="6" t="str">
        <f t="shared" si="250"/>
        <v/>
      </c>
      <c r="AS135" s="24" t="str">
        <f t="shared" si="251"/>
        <v/>
      </c>
      <c r="AT135" s="12" t="str">
        <f t="shared" si="252"/>
        <v/>
      </c>
      <c r="AU135" s="6" t="str">
        <f t="shared" si="253"/>
        <v/>
      </c>
      <c r="AV135" s="43" t="str">
        <f t="shared" si="284"/>
        <v/>
      </c>
      <c r="AW135" s="6" t="str">
        <f t="shared" si="254"/>
        <v/>
      </c>
      <c r="AX135" s="6" t="str">
        <f t="shared" si="255"/>
        <v/>
      </c>
      <c r="AY135" s="43" t="str">
        <f t="shared" si="285"/>
        <v/>
      </c>
      <c r="AZ135" s="16" t="str">
        <f t="shared" si="256"/>
        <v/>
      </c>
      <c r="BA135" s="131" t="str">
        <f t="shared" si="286"/>
        <v/>
      </c>
      <c r="BB135" s="131" t="str">
        <f t="shared" si="287"/>
        <v/>
      </c>
      <c r="BC135" s="6" t="str">
        <f t="shared" si="257"/>
        <v/>
      </c>
      <c r="BD135" s="6" t="str">
        <f t="shared" si="258"/>
        <v/>
      </c>
      <c r="BE135" s="131" t="str">
        <f t="shared" si="288"/>
        <v/>
      </c>
      <c r="BF135" s="131" t="str">
        <f t="shared" si="289"/>
        <v/>
      </c>
      <c r="BG135" s="6" t="str">
        <f t="shared" si="259"/>
        <v/>
      </c>
      <c r="BH135" s="6" t="str">
        <f t="shared" si="260"/>
        <v/>
      </c>
      <c r="BI135" s="6" t="str">
        <f t="shared" si="261"/>
        <v/>
      </c>
      <c r="BJ135" s="6" t="e">
        <f t="shared" si="262"/>
        <v>#N/A</v>
      </c>
      <c r="BK135" s="12" t="str">
        <f t="shared" si="304"/>
        <v/>
      </c>
      <c r="BL135" s="6" t="str">
        <f t="shared" si="263"/>
        <v/>
      </c>
      <c r="BM135" s="6" t="str">
        <f t="shared" si="290"/>
        <v/>
      </c>
      <c r="BN135" s="37" t="str">
        <f t="shared" si="264"/>
        <v/>
      </c>
      <c r="BO135" s="54" t="str">
        <f t="shared" si="305"/>
        <v/>
      </c>
      <c r="BP135" s="33"/>
      <c r="BQ135" s="33"/>
      <c r="BR135" s="33"/>
      <c r="BS135" s="33"/>
      <c r="BT135" s="164"/>
      <c r="BU135" s="6" t="e">
        <f t="shared" si="291"/>
        <v>#N/A</v>
      </c>
      <c r="BV135" s="6" t="e">
        <f t="shared" si="292"/>
        <v>#N/A</v>
      </c>
      <c r="BW135" s="6" t="str">
        <f t="shared" si="293"/>
        <v/>
      </c>
      <c r="BX135" s="6" t="str">
        <f>IF(AND(Sufficient_data="Yes",Include_study?="Yes",Moderator&lt;&gt;""),'Moderator Analysis'!F:F-CG$3,"")</f>
        <v/>
      </c>
      <c r="BY135" s="54" t="str">
        <f>IF(AND(Sufficient_data="Yes",Include_study?="Yes",Moderator&lt;&gt;""),Weightf*(Effect_size-CG$5-CG$4*'Moderator Analysis'!F:F)^2,"")</f>
        <v/>
      </c>
      <c r="BZ135" s="33"/>
      <c r="CA135" s="75" t="str">
        <f>IF(AND(Sufficient_data="Yes",Include_study?="Yes",Moderator&lt;&gt;""),1/('Publication Bias Analysis'!F135^2+CG$7),"")</f>
        <v/>
      </c>
      <c r="CB135" s="6" t="str">
        <f>IF(AND(Sufficient_data="Yes",Include_study?="Yes",CA135&lt;&gt;""),Effect_size-'Moderator Analysis'!J$37,"")</f>
        <v/>
      </c>
      <c r="CC135" s="6" t="str">
        <f t="shared" si="294"/>
        <v/>
      </c>
      <c r="CD135" s="54" t="str">
        <f>IF(AND(Sufficient_data="Yes",Include_study?="Yes",CA135&lt;&gt;""),CA:CA*(Effect_size-'Moderator Analysis'!J$29-'Moderator Analysis'!J$30*Moderator)^2,"")</f>
        <v/>
      </c>
      <c r="CI135" s="164"/>
      <c r="CJ135" s="166"/>
      <c r="CK135" s="6" t="str">
        <f t="shared" si="233"/>
        <v/>
      </c>
      <c r="CL135" s="37" t="str">
        <f t="shared" si="295"/>
        <v/>
      </c>
      <c r="CM135" s="37" t="str">
        <f>IF(AND(Include_study?="Yes",Sufficient_data="Yes"),1/(Standard_error^2+IF(Additional_model="Fixed effect",0,'Publication Bias Analysis'!L$32)),"")</f>
        <v/>
      </c>
      <c r="CN135" s="37" t="str">
        <f>IF(AND(Include_study?="Yes",Sufficient_data="Yes"),'Publication Bias Analysis'!E:E-'Publication Bias Analysis'!I$29,"")</f>
        <v/>
      </c>
      <c r="CO135" s="37" t="str">
        <f t="shared" si="296"/>
        <v/>
      </c>
      <c r="CP135" s="37" t="str">
        <f t="shared" si="297"/>
        <v/>
      </c>
      <c r="CQ135" s="104" t="str">
        <f t="shared" si="298"/>
        <v/>
      </c>
      <c r="CR135" s="104" t="str">
        <f>IF(AND(Include_study?="Yes",Sufficient_data="Yes"),CQ:CQ+IF(DC:DC&lt;0,-1,1)*COUNTIF(CQ$2:CQ134,CQ:CQ),"")</f>
        <v/>
      </c>
      <c r="CS135" s="104" t="str">
        <f>IF(AND(Include_study?="Yes",Sufficient_data="Yes"),RANK(DG:DG,DG:DG,1)*IF(DF:DF&lt;0,-1,1)+IF(DF:DF&lt;0,-1,1)*COUNTIF(CQ$2:CQ134,CQ:CQ),"")</f>
        <v/>
      </c>
      <c r="CT135" s="104" t="str">
        <f>IF(AND(Include_study?="Yes",Sufficient_data="Yes"),RANK(DJ:DJ,DJ:DJ,1)*IF(DI:DI&lt;0,-1,1)+IF(DI:DI&lt;0,-1,1)*COUNTIF(CQ$2:CQ134,CQ:CQ),"")</f>
        <v/>
      </c>
      <c r="CU135" s="6" t="e">
        <f>IF(AND(Include_study?="Yes",Sufficient_data="Yes"),'Publication Bias Analysis'!E:E,NA())</f>
        <v>#N/A</v>
      </c>
      <c r="CV135" s="54" t="e">
        <f>IF(AND(Include_study?="Yes",Sufficient_data="Yes"),'Publication Bias Analysis'!F:F,NA())</f>
        <v>#N/A</v>
      </c>
      <c r="CW135" s="33"/>
      <c r="CX135" s="33"/>
      <c r="CY135" s="33"/>
      <c r="CZ135" s="33"/>
      <c r="DA135" s="33"/>
      <c r="DB135" s="157"/>
      <c r="DC13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5" s="6" t="str">
        <f t="shared" si="265"/>
        <v/>
      </c>
      <c r="DE135" s="54" t="str">
        <f>IF(AND(Include_study?="Yes",Sufficient_data="Yes"),1/('Publication Bias Analysis'!F:F^2+IF(Additional_model="Fixed effect",0,$DN$6)),"")</f>
        <v/>
      </c>
      <c r="DF135" s="6" t="str">
        <f>IF(AND(Include_study?="Yes",Sufficient_data="Yes"),IF('Publication Bias Analysis'!L$38="Left",'Publication Bias Analysis'!E:E-DN$3,DN$3-'Publication Bias Analysis'!E:E),"")</f>
        <v/>
      </c>
      <c r="DG135" s="6" t="str">
        <f t="shared" si="266"/>
        <v/>
      </c>
      <c r="DH135" s="54" t="str">
        <f>IF(AND(DF135&lt;&gt;"",CR135&lt;=MAX(CR:CR)-DN$7),1/('Publication Bias Analysis'!F:F^2+IF(Additional_model="Fixed effect",0,$DN$13)),"")</f>
        <v/>
      </c>
      <c r="DI135" s="6" t="str">
        <f>IF(AND(Include_study?="Yes",Sufficient_data="Yes"),IF('Publication Bias Analysis'!L$38="Left",'Publication Bias Analysis'!E:E-DN$10,DN$10-'Publication Bias Analysis'!E:E),"")</f>
        <v/>
      </c>
      <c r="DJ135" s="6" t="str">
        <f t="shared" si="267"/>
        <v/>
      </c>
      <c r="DK135" s="54" t="str">
        <f t="shared" si="299"/>
        <v/>
      </c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W135" s="33"/>
      <c r="DX135" s="33"/>
      <c r="DY135" s="33"/>
      <c r="DZ135" s="33"/>
      <c r="EA135" s="33"/>
      <c r="EB135" s="157"/>
      <c r="EC135" s="6" t="str">
        <f>IF(AND(Include_study?="Yes",Sufficient_data="Yes"),Calculations!CO:CO-AVERAGE(Calculations!CO:CO),"")</f>
        <v/>
      </c>
      <c r="ED135" s="54" t="str">
        <f>IF(AND(Include_study?="Yes",Sufficient_data="Yes"),Calculations!CP135-('Publication Bias Analysis'!P$3+Calculations!CO135*'Publication Bias Analysis'!P$4),"")</f>
        <v/>
      </c>
      <c r="EE135" s="33"/>
      <c r="EF135" s="157"/>
      <c r="EG135" s="6" t="str">
        <f t="shared" si="300"/>
        <v/>
      </c>
      <c r="EH135" s="6" t="str">
        <f t="shared" si="240"/>
        <v/>
      </c>
      <c r="EI135" s="10" t="str">
        <f t="shared" si="301"/>
        <v/>
      </c>
      <c r="EJ135" s="10" t="str">
        <f t="shared" si="302"/>
        <v/>
      </c>
      <c r="EK135" s="10" t="str">
        <f>IF(AND(Include_study?="Yes",Sufficient_data="Yes"),COUNTIFS(EI$2:EI134,"&lt;"&amp;EI135,EJ$2:EJ134,"&lt;"&amp;EJ135)+COUNTIFS(EI$2:EI134,"&gt;"&amp;EI135,EJ$2:EJ134,"&gt;"&amp;EJ135)+COUNTIFS(EI136:EI$201,"&lt;"&amp;EI135,EJ136:EJ$201,"&lt;"&amp;EJ135)+COUNTIFS(EI136:EI$201,"&gt;"&amp;EI135,EJ136:EJ$201,"&gt;"&amp;EJ135),"")</f>
        <v/>
      </c>
      <c r="EL135" s="70" t="str">
        <f>IF(AND(Include_study?="Yes",Sufficient_data="Yes"),COUNTIFS(EI$2:EI134,"&lt;"&amp;EI135,EJ$2:EJ134,"&gt;"&amp;EJ135)+COUNTIFS(EI$2:EI134,"&gt;"&amp;EI135,EJ$2:EJ134,"&lt;"&amp;EJ135)+COUNTIFS(EI136:EI$201,"&lt;"&amp;EI135,EJ136:EJ$201,"&gt;"&amp;EJ135)+COUNTIFS(EI136:EI$201,"&gt;"&amp;EI135,EJ136:EJ$201,"&lt;"&amp;EJ135),"")</f>
        <v/>
      </c>
      <c r="EN135" s="157"/>
      <c r="EO135" s="33"/>
      <c r="EP135" s="33"/>
      <c r="EQ135" s="33"/>
      <c r="ER135" s="33"/>
      <c r="ES135" s="157"/>
      <c r="ET135" s="6" t="e">
        <f t="shared" si="243"/>
        <v>#N/A</v>
      </c>
      <c r="EU135" s="54" t="e">
        <f t="shared" si="244"/>
        <v>#N/A</v>
      </c>
      <c r="EV135" s="33"/>
      <c r="EW135" s="33"/>
      <c r="EX135" s="33"/>
      <c r="EY135" s="33"/>
      <c r="EZ135" s="33"/>
      <c r="FA135" s="157"/>
      <c r="FB135" s="10" t="str">
        <f>IF('Publication Bias Analysis'!AS:AS&lt;&gt;"",RANK('Publication Bias Analysis'!AS:AS,'Publication Bias Analysis'!AS:AS,1)+COUNTIF('Publication Bias Analysis'!AS$2:AS134,'Publication Bias Analysis'!AS135),"")</f>
        <v/>
      </c>
      <c r="FC135" s="6" t="str">
        <f t="shared" si="268"/>
        <v/>
      </c>
      <c r="FD135" s="43" t="e">
        <f>IF(AND(Include_study?="Yes",Sufficient_data="Yes"),'Publication Bias Analysis'!AR135,NA())</f>
        <v>#N/A</v>
      </c>
      <c r="FE135" s="43" t="e">
        <f>IF(AND(Include_study?="Yes",Sufficient_data="Yes"),'Publication Bias Analysis'!AS135,NA())</f>
        <v>#N/A</v>
      </c>
      <c r="FF135" s="6" t="str">
        <f>IF(AND(Include_study?="Yes",Sufficient_data="Yes"),Calculations!FD135-AVERAGE('Publication Bias Analysis'!AR:AR),"")</f>
        <v/>
      </c>
      <c r="FG135" s="54" t="str">
        <f>IF(AND(Include_study?="Yes",Sufficient_data="Yes"),FE:FE-('Publication Bias Analysis'!AV$30+'Publication Bias Analysis'!AV$31*FD:FD),"")</f>
        <v/>
      </c>
      <c r="FM135" s="157"/>
      <c r="FN135" s="6" t="str">
        <f t="shared" si="303"/>
        <v/>
      </c>
      <c r="FO135" s="6" t="str">
        <f t="shared" si="269"/>
        <v/>
      </c>
      <c r="FP135" s="54" t="str">
        <f t="shared" si="306"/>
        <v/>
      </c>
      <c r="FQ135" s="33"/>
    </row>
    <row r="136" spans="1:173" x14ac:dyDescent="0.2">
      <c r="A136" s="163"/>
      <c r="B136" s="10" t="str">
        <f>IF(AND(Sufficient_data="Yes",Include_study?="Yes"),IF(AND(Sort_By=$E$1,Order="Ascending"),IF(Input!Study_name="",COUNTIFS(Input!Study_name,"&lt;&gt;"&amp;"",Include_study?,"Yes",Sufficient_data,"Yes")+1,IF(COUNT(E136)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6" s="10" t="str">
        <f>IF(B136&lt;&gt;"",IF(B136=0,COUNTIF(B$2:B135,0)+1,COUNTIF(B$2:B135,B136)+COUNTIF(B:B,"&lt;"&amp;B136)+1),"")</f>
        <v/>
      </c>
      <c r="D136" s="10" t="str">
        <f t="shared" si="206"/>
        <v/>
      </c>
      <c r="E136" s="6" t="str">
        <f>IF(AND(Sufficient_data="Yes",Include_study?="Yes",Input!Study_name&lt;&gt;""),Input!Study_name,"")</f>
        <v/>
      </c>
      <c r="F136" s="6" t="str">
        <f>IF(AND(Sufficient_data="Yes",Include_study?="Yes"),Input!Effect_size,"")</f>
        <v/>
      </c>
      <c r="G136" s="10" t="str">
        <f>IF(AND(Sufficient_data="Yes",Include_study?="Yes",Input!Number_of_observations&lt;&gt;""),Input!Number_of_observations,"")</f>
        <v/>
      </c>
      <c r="H136" s="6" t="str">
        <f>IF(AND(Sufficient_data="Yes",Include_study?="Yes"),Input!Standard_error,"")</f>
        <v/>
      </c>
      <c r="I136" s="6" t="str">
        <f t="shared" si="207"/>
        <v/>
      </c>
      <c r="J136" s="6" t="str">
        <f t="shared" si="208"/>
        <v/>
      </c>
      <c r="K136" s="6" t="str">
        <f t="shared" si="270"/>
        <v/>
      </c>
      <c r="L136" s="6" t="str">
        <f t="shared" si="271"/>
        <v/>
      </c>
      <c r="M136" s="120" t="str">
        <f t="shared" si="272"/>
        <v/>
      </c>
      <c r="N136" s="54" t="str">
        <f t="shared" si="273"/>
        <v/>
      </c>
      <c r="O136" s="33"/>
      <c r="P136" s="75" t="e">
        <f t="shared" si="213"/>
        <v>#N/A</v>
      </c>
      <c r="Q136" s="6" t="e">
        <f>IF(AND(Sufficient_data="Yes",Include_study?="Yes",Input!Number_of_observations&lt;&gt;""),Effect_size-CI_Lower_limit,NA())</f>
        <v>#N/A</v>
      </c>
      <c r="R136" s="54" t="e">
        <f>IF(AND(Sufficient_data="Yes",Include_study?="Yes",Input!Number_of_observations&lt;&gt;""),CI_Upper_limit-Effect_size,NA())</f>
        <v>#N/A</v>
      </c>
      <c r="S136" s="33"/>
      <c r="T136" s="33"/>
      <c r="U136" s="33"/>
      <c r="V136" s="33"/>
      <c r="W136" s="163"/>
      <c r="X136" s="16" t="str">
        <f t="shared" si="245"/>
        <v/>
      </c>
      <c r="Y136" s="6" t="str">
        <f t="shared" si="274"/>
        <v/>
      </c>
      <c r="Z136" s="6" t="str">
        <f t="shared" si="215"/>
        <v/>
      </c>
      <c r="AA136" s="6" t="str">
        <f>IF(AND(Sufficient_data="Yes",Include_study?="Yes",Subgroup&lt;&gt;""),Input!Effect_size,"")</f>
        <v/>
      </c>
      <c r="AB136" s="6" t="str">
        <f t="shared" si="275"/>
        <v/>
      </c>
      <c r="AC136" s="6" t="str">
        <f t="shared" si="276"/>
        <v/>
      </c>
      <c r="AD136" s="6" t="str">
        <f t="shared" si="277"/>
        <v/>
      </c>
      <c r="AE136" s="6" t="str">
        <f t="shared" si="278"/>
        <v/>
      </c>
      <c r="AF136" s="6" t="str">
        <f t="shared" si="279"/>
        <v/>
      </c>
      <c r="AG136" s="125" t="str">
        <f t="shared" si="280"/>
        <v/>
      </c>
      <c r="AH136" s="128" t="str">
        <f t="shared" si="281"/>
        <v/>
      </c>
      <c r="AI136" s="33"/>
      <c r="AJ136" s="75" t="e">
        <f t="shared" si="246"/>
        <v>#N/A</v>
      </c>
      <c r="AK136" s="37" t="e">
        <f t="shared" si="282"/>
        <v>#N/A</v>
      </c>
      <c r="AL136" s="54" t="e">
        <f t="shared" si="283"/>
        <v>#N/A</v>
      </c>
      <c r="AM136" s="33"/>
      <c r="AN136" s="77" t="str">
        <f t="shared" si="247"/>
        <v/>
      </c>
      <c r="AO136" s="6" t="str">
        <f>IF(AND(Sufficient_data="Yes",Include_study?="Yes",Subgroup&lt;&gt;""),IF(COUNTIFS(Input!G$2:G135,"="&amp;"Yes",Input!C$2:C135,"="&amp;"Yes",Input!H$2:H135,"="&amp;Subgroup)&gt;0,"",Subgroup),"")</f>
        <v/>
      </c>
      <c r="AP136" s="16" t="str">
        <f t="shared" si="248"/>
        <v/>
      </c>
      <c r="AQ136" s="10" t="str">
        <f t="shared" si="249"/>
        <v/>
      </c>
      <c r="AR136" s="6" t="str">
        <f t="shared" si="250"/>
        <v/>
      </c>
      <c r="AS136" s="24" t="str">
        <f t="shared" si="251"/>
        <v/>
      </c>
      <c r="AT136" s="12" t="str">
        <f t="shared" si="252"/>
        <v/>
      </c>
      <c r="AU136" s="6" t="str">
        <f t="shared" si="253"/>
        <v/>
      </c>
      <c r="AV136" s="43" t="str">
        <f t="shared" si="284"/>
        <v/>
      </c>
      <c r="AW136" s="6" t="str">
        <f t="shared" si="254"/>
        <v/>
      </c>
      <c r="AX136" s="6" t="str">
        <f t="shared" si="255"/>
        <v/>
      </c>
      <c r="AY136" s="43" t="str">
        <f t="shared" si="285"/>
        <v/>
      </c>
      <c r="AZ136" s="16" t="str">
        <f t="shared" si="256"/>
        <v/>
      </c>
      <c r="BA136" s="131" t="str">
        <f t="shared" si="286"/>
        <v/>
      </c>
      <c r="BB136" s="131" t="str">
        <f t="shared" si="287"/>
        <v/>
      </c>
      <c r="BC136" s="6" t="str">
        <f t="shared" si="257"/>
        <v/>
      </c>
      <c r="BD136" s="6" t="str">
        <f t="shared" si="258"/>
        <v/>
      </c>
      <c r="BE136" s="131" t="str">
        <f t="shared" si="288"/>
        <v/>
      </c>
      <c r="BF136" s="131" t="str">
        <f t="shared" si="289"/>
        <v/>
      </c>
      <c r="BG136" s="6" t="str">
        <f t="shared" si="259"/>
        <v/>
      </c>
      <c r="BH136" s="6" t="str">
        <f t="shared" si="260"/>
        <v/>
      </c>
      <c r="BI136" s="6" t="str">
        <f t="shared" si="261"/>
        <v/>
      </c>
      <c r="BJ136" s="6" t="e">
        <f t="shared" si="262"/>
        <v>#N/A</v>
      </c>
      <c r="BK136" s="12" t="str">
        <f t="shared" si="304"/>
        <v/>
      </c>
      <c r="BL136" s="6" t="str">
        <f t="shared" si="263"/>
        <v/>
      </c>
      <c r="BM136" s="6" t="str">
        <f t="shared" si="290"/>
        <v/>
      </c>
      <c r="BN136" s="37" t="str">
        <f t="shared" si="264"/>
        <v/>
      </c>
      <c r="BO136" s="54" t="str">
        <f t="shared" si="305"/>
        <v/>
      </c>
      <c r="BP136" s="33"/>
      <c r="BQ136" s="33"/>
      <c r="BR136" s="33"/>
      <c r="BS136" s="33"/>
      <c r="BT136" s="164"/>
      <c r="BU136" s="6" t="e">
        <f t="shared" si="291"/>
        <v>#N/A</v>
      </c>
      <c r="BV136" s="6" t="e">
        <f t="shared" si="292"/>
        <v>#N/A</v>
      </c>
      <c r="BW136" s="6" t="str">
        <f t="shared" si="293"/>
        <v/>
      </c>
      <c r="BX136" s="6" t="str">
        <f>IF(AND(Sufficient_data="Yes",Include_study?="Yes",Moderator&lt;&gt;""),'Moderator Analysis'!F:F-CG$3,"")</f>
        <v/>
      </c>
      <c r="BY136" s="54" t="str">
        <f>IF(AND(Sufficient_data="Yes",Include_study?="Yes",Moderator&lt;&gt;""),Weightf*(Effect_size-CG$5-CG$4*'Moderator Analysis'!F:F)^2,"")</f>
        <v/>
      </c>
      <c r="BZ136" s="33"/>
      <c r="CA136" s="75" t="str">
        <f>IF(AND(Sufficient_data="Yes",Include_study?="Yes",Moderator&lt;&gt;""),1/('Publication Bias Analysis'!F136^2+CG$7),"")</f>
        <v/>
      </c>
      <c r="CB136" s="6" t="str">
        <f>IF(AND(Sufficient_data="Yes",Include_study?="Yes",CA136&lt;&gt;""),Effect_size-'Moderator Analysis'!J$37,"")</f>
        <v/>
      </c>
      <c r="CC136" s="6" t="str">
        <f t="shared" si="294"/>
        <v/>
      </c>
      <c r="CD136" s="54" t="str">
        <f>IF(AND(Sufficient_data="Yes",Include_study?="Yes",CA136&lt;&gt;""),CA:CA*(Effect_size-'Moderator Analysis'!J$29-'Moderator Analysis'!J$30*Moderator)^2,"")</f>
        <v/>
      </c>
      <c r="CI136" s="164"/>
      <c r="CJ136" s="166"/>
      <c r="CK136" s="6" t="str">
        <f t="shared" si="233"/>
        <v/>
      </c>
      <c r="CL136" s="37" t="str">
        <f t="shared" si="295"/>
        <v/>
      </c>
      <c r="CM136" s="37" t="str">
        <f>IF(AND(Include_study?="Yes",Sufficient_data="Yes"),1/(Standard_error^2+IF(Additional_model="Fixed effect",0,'Publication Bias Analysis'!L$32)),"")</f>
        <v/>
      </c>
      <c r="CN136" s="37" t="str">
        <f>IF(AND(Include_study?="Yes",Sufficient_data="Yes"),'Publication Bias Analysis'!E:E-'Publication Bias Analysis'!I$29,"")</f>
        <v/>
      </c>
      <c r="CO136" s="37" t="str">
        <f t="shared" si="296"/>
        <v/>
      </c>
      <c r="CP136" s="37" t="str">
        <f t="shared" si="297"/>
        <v/>
      </c>
      <c r="CQ136" s="104" t="str">
        <f t="shared" si="298"/>
        <v/>
      </c>
      <c r="CR136" s="104" t="str">
        <f>IF(AND(Include_study?="Yes",Sufficient_data="Yes"),CQ:CQ+IF(DC:DC&lt;0,-1,1)*COUNTIF(CQ$2:CQ135,CQ:CQ),"")</f>
        <v/>
      </c>
      <c r="CS136" s="104" t="str">
        <f>IF(AND(Include_study?="Yes",Sufficient_data="Yes"),RANK(DG:DG,DG:DG,1)*IF(DF:DF&lt;0,-1,1)+IF(DF:DF&lt;0,-1,1)*COUNTIF(CQ$2:CQ135,CQ:CQ),"")</f>
        <v/>
      </c>
      <c r="CT136" s="104" t="str">
        <f>IF(AND(Include_study?="Yes",Sufficient_data="Yes"),RANK(DJ:DJ,DJ:DJ,1)*IF(DI:DI&lt;0,-1,1)+IF(DI:DI&lt;0,-1,1)*COUNTIF(CQ$2:CQ135,CQ:CQ),"")</f>
        <v/>
      </c>
      <c r="CU136" s="6" t="e">
        <f>IF(AND(Include_study?="Yes",Sufficient_data="Yes"),'Publication Bias Analysis'!E:E,NA())</f>
        <v>#N/A</v>
      </c>
      <c r="CV136" s="54" t="e">
        <f>IF(AND(Include_study?="Yes",Sufficient_data="Yes"),'Publication Bias Analysis'!F:F,NA())</f>
        <v>#N/A</v>
      </c>
      <c r="CW136" s="33"/>
      <c r="CX136" s="33"/>
      <c r="CY136" s="33"/>
      <c r="CZ136" s="33"/>
      <c r="DA136" s="33"/>
      <c r="DB136" s="157"/>
      <c r="DC13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6" s="6" t="str">
        <f t="shared" si="265"/>
        <v/>
      </c>
      <c r="DE136" s="54" t="str">
        <f>IF(AND(Include_study?="Yes",Sufficient_data="Yes"),1/('Publication Bias Analysis'!F:F^2+IF(Additional_model="Fixed effect",0,$DN$6)),"")</f>
        <v/>
      </c>
      <c r="DF136" s="6" t="str">
        <f>IF(AND(Include_study?="Yes",Sufficient_data="Yes"),IF('Publication Bias Analysis'!L$38="Left",'Publication Bias Analysis'!E:E-DN$3,DN$3-'Publication Bias Analysis'!E:E),"")</f>
        <v/>
      </c>
      <c r="DG136" s="6" t="str">
        <f t="shared" si="266"/>
        <v/>
      </c>
      <c r="DH136" s="54" t="str">
        <f>IF(AND(DF136&lt;&gt;"",CR136&lt;=MAX(CR:CR)-DN$7),1/('Publication Bias Analysis'!F:F^2+IF(Additional_model="Fixed effect",0,$DN$13)),"")</f>
        <v/>
      </c>
      <c r="DI136" s="6" t="str">
        <f>IF(AND(Include_study?="Yes",Sufficient_data="Yes"),IF('Publication Bias Analysis'!L$38="Left",'Publication Bias Analysis'!E:E-DN$10,DN$10-'Publication Bias Analysis'!E:E),"")</f>
        <v/>
      </c>
      <c r="DJ136" s="6" t="str">
        <f t="shared" si="267"/>
        <v/>
      </c>
      <c r="DK136" s="54" t="str">
        <f t="shared" si="299"/>
        <v/>
      </c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W136" s="33"/>
      <c r="DX136" s="33"/>
      <c r="DY136" s="33"/>
      <c r="DZ136" s="33"/>
      <c r="EA136" s="33"/>
      <c r="EB136" s="157"/>
      <c r="EC136" s="6" t="str">
        <f>IF(AND(Include_study?="Yes",Sufficient_data="Yes"),Calculations!CO:CO-AVERAGE(Calculations!CO:CO),"")</f>
        <v/>
      </c>
      <c r="ED136" s="54" t="str">
        <f>IF(AND(Include_study?="Yes",Sufficient_data="Yes"),Calculations!CP136-('Publication Bias Analysis'!P$3+Calculations!CO136*'Publication Bias Analysis'!P$4),"")</f>
        <v/>
      </c>
      <c r="EE136" s="33"/>
      <c r="EF136" s="157"/>
      <c r="EG136" s="6" t="str">
        <f t="shared" si="300"/>
        <v/>
      </c>
      <c r="EH136" s="6" t="str">
        <f t="shared" si="240"/>
        <v/>
      </c>
      <c r="EI136" s="10" t="str">
        <f t="shared" si="301"/>
        <v/>
      </c>
      <c r="EJ136" s="10" t="str">
        <f t="shared" si="302"/>
        <v/>
      </c>
      <c r="EK136" s="10" t="str">
        <f>IF(AND(Include_study?="Yes",Sufficient_data="Yes"),COUNTIFS(EI$2:EI135,"&lt;"&amp;EI136,EJ$2:EJ135,"&lt;"&amp;EJ136)+COUNTIFS(EI$2:EI135,"&gt;"&amp;EI136,EJ$2:EJ135,"&gt;"&amp;EJ136)+COUNTIFS(EI137:EI$201,"&lt;"&amp;EI136,EJ137:EJ$201,"&lt;"&amp;EJ136)+COUNTIFS(EI137:EI$201,"&gt;"&amp;EI136,EJ137:EJ$201,"&gt;"&amp;EJ136),"")</f>
        <v/>
      </c>
      <c r="EL136" s="70" t="str">
        <f>IF(AND(Include_study?="Yes",Sufficient_data="Yes"),COUNTIFS(EI$2:EI135,"&lt;"&amp;EI136,EJ$2:EJ135,"&gt;"&amp;EJ136)+COUNTIFS(EI$2:EI135,"&gt;"&amp;EI136,EJ$2:EJ135,"&lt;"&amp;EJ136)+COUNTIFS(EI137:EI$201,"&lt;"&amp;EI136,EJ137:EJ$201,"&gt;"&amp;EJ136)+COUNTIFS(EI137:EI$201,"&gt;"&amp;EI136,EJ137:EJ$201,"&lt;"&amp;EJ136),"")</f>
        <v/>
      </c>
      <c r="EN136" s="157"/>
      <c r="EO136" s="33"/>
      <c r="EP136" s="33"/>
      <c r="EQ136" s="33"/>
      <c r="ER136" s="33"/>
      <c r="ES136" s="157"/>
      <c r="ET136" s="6" t="e">
        <f t="shared" si="243"/>
        <v>#N/A</v>
      </c>
      <c r="EU136" s="54" t="e">
        <f t="shared" si="244"/>
        <v>#N/A</v>
      </c>
      <c r="EV136" s="33"/>
      <c r="EW136" s="33"/>
      <c r="EX136" s="33"/>
      <c r="EY136" s="33"/>
      <c r="EZ136" s="33"/>
      <c r="FA136" s="157"/>
      <c r="FB136" s="10" t="str">
        <f>IF('Publication Bias Analysis'!AS:AS&lt;&gt;"",RANK('Publication Bias Analysis'!AS:AS,'Publication Bias Analysis'!AS:AS,1)+COUNTIF('Publication Bias Analysis'!AS$2:AS135,'Publication Bias Analysis'!AS136),"")</f>
        <v/>
      </c>
      <c r="FC136" s="6" t="str">
        <f t="shared" si="268"/>
        <v/>
      </c>
      <c r="FD136" s="43" t="e">
        <f>IF(AND(Include_study?="Yes",Sufficient_data="Yes"),'Publication Bias Analysis'!AR136,NA())</f>
        <v>#N/A</v>
      </c>
      <c r="FE136" s="43" t="e">
        <f>IF(AND(Include_study?="Yes",Sufficient_data="Yes"),'Publication Bias Analysis'!AS136,NA())</f>
        <v>#N/A</v>
      </c>
      <c r="FF136" s="6" t="str">
        <f>IF(AND(Include_study?="Yes",Sufficient_data="Yes"),Calculations!FD136-AVERAGE('Publication Bias Analysis'!AR:AR),"")</f>
        <v/>
      </c>
      <c r="FG136" s="54" t="str">
        <f>IF(AND(Include_study?="Yes",Sufficient_data="Yes"),FE:FE-('Publication Bias Analysis'!AV$30+'Publication Bias Analysis'!AV$31*FD:FD),"")</f>
        <v/>
      </c>
      <c r="FM136" s="157"/>
      <c r="FN136" s="6" t="str">
        <f t="shared" si="303"/>
        <v/>
      </c>
      <c r="FO136" s="6" t="str">
        <f t="shared" si="269"/>
        <v/>
      </c>
      <c r="FP136" s="54" t="str">
        <f t="shared" si="306"/>
        <v/>
      </c>
      <c r="FQ136" s="33"/>
    </row>
    <row r="137" spans="1:173" x14ac:dyDescent="0.2">
      <c r="A137" s="163"/>
      <c r="B137" s="10" t="str">
        <f>IF(AND(Sufficient_data="Yes",Include_study?="Yes"),IF(AND(Sort_By=$E$1,Order="Ascending"),IF(Input!Study_name="",COUNTIFS(Input!Study_name,"&lt;&gt;"&amp;"",Include_study?,"Yes",Sufficient_data,"Yes")+1,IF(COUNT(E137)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7" s="10" t="str">
        <f>IF(B137&lt;&gt;"",IF(B137=0,COUNTIF(B$2:B136,0)+1,COUNTIF(B$2:B136,B137)+COUNTIF(B:B,"&lt;"&amp;B137)+1),"")</f>
        <v/>
      </c>
      <c r="D137" s="10" t="str">
        <f t="shared" si="206"/>
        <v/>
      </c>
      <c r="E137" s="6" t="str">
        <f>IF(AND(Sufficient_data="Yes",Include_study?="Yes",Input!Study_name&lt;&gt;""),Input!Study_name,"")</f>
        <v/>
      </c>
      <c r="F137" s="6" t="str">
        <f>IF(AND(Sufficient_data="Yes",Include_study?="Yes"),Input!Effect_size,"")</f>
        <v/>
      </c>
      <c r="G137" s="10" t="str">
        <f>IF(AND(Sufficient_data="Yes",Include_study?="Yes",Input!Number_of_observations&lt;&gt;""),Input!Number_of_observations,"")</f>
        <v/>
      </c>
      <c r="H137" s="6" t="str">
        <f>IF(AND(Sufficient_data="Yes",Include_study?="Yes"),Input!Standard_error,"")</f>
        <v/>
      </c>
      <c r="I137" s="6" t="str">
        <f t="shared" si="207"/>
        <v/>
      </c>
      <c r="J137" s="6" t="str">
        <f t="shared" si="208"/>
        <v/>
      </c>
      <c r="K137" s="6" t="str">
        <f t="shared" si="270"/>
        <v/>
      </c>
      <c r="L137" s="6" t="str">
        <f t="shared" si="271"/>
        <v/>
      </c>
      <c r="M137" s="120" t="str">
        <f t="shared" si="272"/>
        <v/>
      </c>
      <c r="N137" s="54" t="str">
        <f t="shared" si="273"/>
        <v/>
      </c>
      <c r="O137" s="33"/>
      <c r="P137" s="75" t="e">
        <f t="shared" si="213"/>
        <v>#N/A</v>
      </c>
      <c r="Q137" s="6" t="e">
        <f>IF(AND(Sufficient_data="Yes",Include_study?="Yes",Input!Number_of_observations&lt;&gt;""),Effect_size-CI_Lower_limit,NA())</f>
        <v>#N/A</v>
      </c>
      <c r="R137" s="54" t="e">
        <f>IF(AND(Sufficient_data="Yes",Include_study?="Yes",Input!Number_of_observations&lt;&gt;""),CI_Upper_limit-Effect_size,NA())</f>
        <v>#N/A</v>
      </c>
      <c r="S137" s="33"/>
      <c r="T137" s="33"/>
      <c r="U137" s="33"/>
      <c r="V137" s="33"/>
      <c r="W137" s="163"/>
      <c r="X137" s="16" t="str">
        <f t="shared" si="245"/>
        <v/>
      </c>
      <c r="Y137" s="6" t="str">
        <f t="shared" si="274"/>
        <v/>
      </c>
      <c r="Z137" s="6" t="str">
        <f t="shared" si="215"/>
        <v/>
      </c>
      <c r="AA137" s="6" t="str">
        <f>IF(AND(Sufficient_data="Yes",Include_study?="Yes",Subgroup&lt;&gt;""),Input!Effect_size,"")</f>
        <v/>
      </c>
      <c r="AB137" s="6" t="str">
        <f t="shared" si="275"/>
        <v/>
      </c>
      <c r="AC137" s="6" t="str">
        <f t="shared" si="276"/>
        <v/>
      </c>
      <c r="AD137" s="6" t="str">
        <f t="shared" si="277"/>
        <v/>
      </c>
      <c r="AE137" s="6" t="str">
        <f t="shared" si="278"/>
        <v/>
      </c>
      <c r="AF137" s="6" t="str">
        <f t="shared" si="279"/>
        <v/>
      </c>
      <c r="AG137" s="125" t="str">
        <f t="shared" si="280"/>
        <v/>
      </c>
      <c r="AH137" s="128" t="str">
        <f t="shared" si="281"/>
        <v/>
      </c>
      <c r="AI137" s="33"/>
      <c r="AJ137" s="75" t="e">
        <f t="shared" si="246"/>
        <v>#N/A</v>
      </c>
      <c r="AK137" s="37" t="e">
        <f t="shared" si="282"/>
        <v>#N/A</v>
      </c>
      <c r="AL137" s="54" t="e">
        <f t="shared" si="283"/>
        <v>#N/A</v>
      </c>
      <c r="AM137" s="33"/>
      <c r="AN137" s="77" t="str">
        <f t="shared" si="247"/>
        <v/>
      </c>
      <c r="AO137" s="6" t="str">
        <f>IF(AND(Sufficient_data="Yes",Include_study?="Yes",Subgroup&lt;&gt;""),IF(COUNTIFS(Input!G$2:G136,"="&amp;"Yes",Input!C$2:C136,"="&amp;"Yes",Input!H$2:H136,"="&amp;Subgroup)&gt;0,"",Subgroup),"")</f>
        <v/>
      </c>
      <c r="AP137" s="16" t="str">
        <f t="shared" si="248"/>
        <v/>
      </c>
      <c r="AQ137" s="10" t="str">
        <f t="shared" si="249"/>
        <v/>
      </c>
      <c r="AR137" s="6" t="str">
        <f t="shared" si="250"/>
        <v/>
      </c>
      <c r="AS137" s="24" t="str">
        <f t="shared" si="251"/>
        <v/>
      </c>
      <c r="AT137" s="12" t="str">
        <f t="shared" si="252"/>
        <v/>
      </c>
      <c r="AU137" s="6" t="str">
        <f t="shared" si="253"/>
        <v/>
      </c>
      <c r="AV137" s="43" t="str">
        <f t="shared" si="284"/>
        <v/>
      </c>
      <c r="AW137" s="6" t="str">
        <f t="shared" si="254"/>
        <v/>
      </c>
      <c r="AX137" s="6" t="str">
        <f t="shared" si="255"/>
        <v/>
      </c>
      <c r="AY137" s="43" t="str">
        <f t="shared" si="285"/>
        <v/>
      </c>
      <c r="AZ137" s="16" t="str">
        <f t="shared" si="256"/>
        <v/>
      </c>
      <c r="BA137" s="131" t="str">
        <f t="shared" si="286"/>
        <v/>
      </c>
      <c r="BB137" s="131" t="str">
        <f t="shared" si="287"/>
        <v/>
      </c>
      <c r="BC137" s="6" t="str">
        <f t="shared" si="257"/>
        <v/>
      </c>
      <c r="BD137" s="6" t="str">
        <f t="shared" si="258"/>
        <v/>
      </c>
      <c r="BE137" s="131" t="str">
        <f t="shared" si="288"/>
        <v/>
      </c>
      <c r="BF137" s="131" t="str">
        <f t="shared" si="289"/>
        <v/>
      </c>
      <c r="BG137" s="6" t="str">
        <f t="shared" si="259"/>
        <v/>
      </c>
      <c r="BH137" s="6" t="str">
        <f t="shared" si="260"/>
        <v/>
      </c>
      <c r="BI137" s="6" t="str">
        <f t="shared" si="261"/>
        <v/>
      </c>
      <c r="BJ137" s="6" t="e">
        <f t="shared" si="262"/>
        <v>#N/A</v>
      </c>
      <c r="BK137" s="12" t="str">
        <f t="shared" si="304"/>
        <v/>
      </c>
      <c r="BL137" s="6" t="str">
        <f t="shared" si="263"/>
        <v/>
      </c>
      <c r="BM137" s="6" t="str">
        <f t="shared" si="290"/>
        <v/>
      </c>
      <c r="BN137" s="37" t="str">
        <f t="shared" si="264"/>
        <v/>
      </c>
      <c r="BO137" s="54" t="str">
        <f t="shared" si="305"/>
        <v/>
      </c>
      <c r="BP137" s="33"/>
      <c r="BQ137" s="33"/>
      <c r="BR137" s="33"/>
      <c r="BS137" s="33"/>
      <c r="BT137" s="164"/>
      <c r="BU137" s="6" t="e">
        <f t="shared" si="291"/>
        <v>#N/A</v>
      </c>
      <c r="BV137" s="6" t="e">
        <f t="shared" si="292"/>
        <v>#N/A</v>
      </c>
      <c r="BW137" s="6" t="str">
        <f t="shared" si="293"/>
        <v/>
      </c>
      <c r="BX137" s="6" t="str">
        <f>IF(AND(Sufficient_data="Yes",Include_study?="Yes",Moderator&lt;&gt;""),'Moderator Analysis'!F:F-CG$3,"")</f>
        <v/>
      </c>
      <c r="BY137" s="54" t="str">
        <f>IF(AND(Sufficient_data="Yes",Include_study?="Yes",Moderator&lt;&gt;""),Weightf*(Effect_size-CG$5-CG$4*'Moderator Analysis'!F:F)^2,"")</f>
        <v/>
      </c>
      <c r="BZ137" s="33"/>
      <c r="CA137" s="75" t="str">
        <f>IF(AND(Sufficient_data="Yes",Include_study?="Yes",Moderator&lt;&gt;""),1/('Publication Bias Analysis'!F137^2+CG$7),"")</f>
        <v/>
      </c>
      <c r="CB137" s="6" t="str">
        <f>IF(AND(Sufficient_data="Yes",Include_study?="Yes",CA137&lt;&gt;""),Effect_size-'Moderator Analysis'!J$37,"")</f>
        <v/>
      </c>
      <c r="CC137" s="6" t="str">
        <f t="shared" si="294"/>
        <v/>
      </c>
      <c r="CD137" s="54" t="str">
        <f>IF(AND(Sufficient_data="Yes",Include_study?="Yes",CA137&lt;&gt;""),CA:CA*(Effect_size-'Moderator Analysis'!J$29-'Moderator Analysis'!J$30*Moderator)^2,"")</f>
        <v/>
      </c>
      <c r="CI137" s="164"/>
      <c r="CJ137" s="166"/>
      <c r="CK137" s="6" t="str">
        <f t="shared" si="233"/>
        <v/>
      </c>
      <c r="CL137" s="37" t="str">
        <f t="shared" si="295"/>
        <v/>
      </c>
      <c r="CM137" s="37" t="str">
        <f>IF(AND(Include_study?="Yes",Sufficient_data="Yes"),1/(Standard_error^2+IF(Additional_model="Fixed effect",0,'Publication Bias Analysis'!L$32)),"")</f>
        <v/>
      </c>
      <c r="CN137" s="37" t="str">
        <f>IF(AND(Include_study?="Yes",Sufficient_data="Yes"),'Publication Bias Analysis'!E:E-'Publication Bias Analysis'!I$29,"")</f>
        <v/>
      </c>
      <c r="CO137" s="37" t="str">
        <f t="shared" si="296"/>
        <v/>
      </c>
      <c r="CP137" s="37" t="str">
        <f t="shared" si="297"/>
        <v/>
      </c>
      <c r="CQ137" s="104" t="str">
        <f t="shared" si="298"/>
        <v/>
      </c>
      <c r="CR137" s="104" t="str">
        <f>IF(AND(Include_study?="Yes",Sufficient_data="Yes"),CQ:CQ+IF(DC:DC&lt;0,-1,1)*COUNTIF(CQ$2:CQ136,CQ:CQ),"")</f>
        <v/>
      </c>
      <c r="CS137" s="104" t="str">
        <f>IF(AND(Include_study?="Yes",Sufficient_data="Yes"),RANK(DG:DG,DG:DG,1)*IF(DF:DF&lt;0,-1,1)+IF(DF:DF&lt;0,-1,1)*COUNTIF(CQ$2:CQ136,CQ:CQ),"")</f>
        <v/>
      </c>
      <c r="CT137" s="104" t="str">
        <f>IF(AND(Include_study?="Yes",Sufficient_data="Yes"),RANK(DJ:DJ,DJ:DJ,1)*IF(DI:DI&lt;0,-1,1)+IF(DI:DI&lt;0,-1,1)*COUNTIF(CQ$2:CQ136,CQ:CQ),"")</f>
        <v/>
      </c>
      <c r="CU137" s="6" t="e">
        <f>IF(AND(Include_study?="Yes",Sufficient_data="Yes"),'Publication Bias Analysis'!E:E,NA())</f>
        <v>#N/A</v>
      </c>
      <c r="CV137" s="54" t="e">
        <f>IF(AND(Include_study?="Yes",Sufficient_data="Yes"),'Publication Bias Analysis'!F:F,NA())</f>
        <v>#N/A</v>
      </c>
      <c r="CW137" s="33"/>
      <c r="CX137" s="33"/>
      <c r="CY137" s="33"/>
      <c r="CZ137" s="33"/>
      <c r="DA137" s="33"/>
      <c r="DB137" s="157"/>
      <c r="DC13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7" s="6" t="str">
        <f t="shared" si="265"/>
        <v/>
      </c>
      <c r="DE137" s="54" t="str">
        <f>IF(AND(Include_study?="Yes",Sufficient_data="Yes"),1/('Publication Bias Analysis'!F:F^2+IF(Additional_model="Fixed effect",0,$DN$6)),"")</f>
        <v/>
      </c>
      <c r="DF137" s="6" t="str">
        <f>IF(AND(Include_study?="Yes",Sufficient_data="Yes"),IF('Publication Bias Analysis'!L$38="Left",'Publication Bias Analysis'!E:E-DN$3,DN$3-'Publication Bias Analysis'!E:E),"")</f>
        <v/>
      </c>
      <c r="DG137" s="6" t="str">
        <f t="shared" si="266"/>
        <v/>
      </c>
      <c r="DH137" s="54" t="str">
        <f>IF(AND(DF137&lt;&gt;"",CR137&lt;=MAX(CR:CR)-DN$7),1/('Publication Bias Analysis'!F:F^2+IF(Additional_model="Fixed effect",0,$DN$13)),"")</f>
        <v/>
      </c>
      <c r="DI137" s="6" t="str">
        <f>IF(AND(Include_study?="Yes",Sufficient_data="Yes"),IF('Publication Bias Analysis'!L$38="Left",'Publication Bias Analysis'!E:E-DN$10,DN$10-'Publication Bias Analysis'!E:E),"")</f>
        <v/>
      </c>
      <c r="DJ137" s="6" t="str">
        <f t="shared" si="267"/>
        <v/>
      </c>
      <c r="DK137" s="54" t="str">
        <f t="shared" si="299"/>
        <v/>
      </c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W137" s="33"/>
      <c r="DX137" s="33"/>
      <c r="DY137" s="33"/>
      <c r="DZ137" s="33"/>
      <c r="EA137" s="33"/>
      <c r="EB137" s="157"/>
      <c r="EC137" s="6" t="str">
        <f>IF(AND(Include_study?="Yes",Sufficient_data="Yes"),Calculations!CO:CO-AVERAGE(Calculations!CO:CO),"")</f>
        <v/>
      </c>
      <c r="ED137" s="54" t="str">
        <f>IF(AND(Include_study?="Yes",Sufficient_data="Yes"),Calculations!CP137-('Publication Bias Analysis'!P$3+Calculations!CO137*'Publication Bias Analysis'!P$4),"")</f>
        <v/>
      </c>
      <c r="EE137" s="33"/>
      <c r="EF137" s="157"/>
      <c r="EG137" s="6" t="str">
        <f t="shared" si="300"/>
        <v/>
      </c>
      <c r="EH137" s="6" t="str">
        <f t="shared" si="240"/>
        <v/>
      </c>
      <c r="EI137" s="10" t="str">
        <f t="shared" si="301"/>
        <v/>
      </c>
      <c r="EJ137" s="10" t="str">
        <f t="shared" si="302"/>
        <v/>
      </c>
      <c r="EK137" s="10" t="str">
        <f>IF(AND(Include_study?="Yes",Sufficient_data="Yes"),COUNTIFS(EI$2:EI136,"&lt;"&amp;EI137,EJ$2:EJ136,"&lt;"&amp;EJ137)+COUNTIFS(EI$2:EI136,"&gt;"&amp;EI137,EJ$2:EJ136,"&gt;"&amp;EJ137)+COUNTIFS(EI138:EI$201,"&lt;"&amp;EI137,EJ138:EJ$201,"&lt;"&amp;EJ137)+COUNTIFS(EI138:EI$201,"&gt;"&amp;EI137,EJ138:EJ$201,"&gt;"&amp;EJ137),"")</f>
        <v/>
      </c>
      <c r="EL137" s="70" t="str">
        <f>IF(AND(Include_study?="Yes",Sufficient_data="Yes"),COUNTIFS(EI$2:EI136,"&lt;"&amp;EI137,EJ$2:EJ136,"&gt;"&amp;EJ137)+COUNTIFS(EI$2:EI136,"&gt;"&amp;EI137,EJ$2:EJ136,"&lt;"&amp;EJ137)+COUNTIFS(EI138:EI$201,"&lt;"&amp;EI137,EJ138:EJ$201,"&gt;"&amp;EJ137)+COUNTIFS(EI138:EI$201,"&gt;"&amp;EI137,EJ138:EJ$201,"&lt;"&amp;EJ137),"")</f>
        <v/>
      </c>
      <c r="EN137" s="157"/>
      <c r="EO137" s="33"/>
      <c r="EP137" s="33"/>
      <c r="EQ137" s="33"/>
      <c r="ER137" s="33"/>
      <c r="ES137" s="157"/>
      <c r="ET137" s="6" t="e">
        <f t="shared" si="243"/>
        <v>#N/A</v>
      </c>
      <c r="EU137" s="54" t="e">
        <f t="shared" si="244"/>
        <v>#N/A</v>
      </c>
      <c r="EV137" s="33"/>
      <c r="EW137" s="33"/>
      <c r="EX137" s="33"/>
      <c r="EY137" s="33"/>
      <c r="EZ137" s="33"/>
      <c r="FA137" s="157"/>
      <c r="FB137" s="10" t="str">
        <f>IF('Publication Bias Analysis'!AS:AS&lt;&gt;"",RANK('Publication Bias Analysis'!AS:AS,'Publication Bias Analysis'!AS:AS,1)+COUNTIF('Publication Bias Analysis'!AS$2:AS136,'Publication Bias Analysis'!AS137),"")</f>
        <v/>
      </c>
      <c r="FC137" s="6" t="str">
        <f t="shared" si="268"/>
        <v/>
      </c>
      <c r="FD137" s="43" t="e">
        <f>IF(AND(Include_study?="Yes",Sufficient_data="Yes"),'Publication Bias Analysis'!AR137,NA())</f>
        <v>#N/A</v>
      </c>
      <c r="FE137" s="43" t="e">
        <f>IF(AND(Include_study?="Yes",Sufficient_data="Yes"),'Publication Bias Analysis'!AS137,NA())</f>
        <v>#N/A</v>
      </c>
      <c r="FF137" s="6" t="str">
        <f>IF(AND(Include_study?="Yes",Sufficient_data="Yes"),Calculations!FD137-AVERAGE('Publication Bias Analysis'!AR:AR),"")</f>
        <v/>
      </c>
      <c r="FG137" s="54" t="str">
        <f>IF(AND(Include_study?="Yes",Sufficient_data="Yes"),FE:FE-('Publication Bias Analysis'!AV$30+'Publication Bias Analysis'!AV$31*FD:FD),"")</f>
        <v/>
      </c>
      <c r="FM137" s="157"/>
      <c r="FN137" s="6" t="str">
        <f t="shared" si="303"/>
        <v/>
      </c>
      <c r="FO137" s="6" t="str">
        <f t="shared" si="269"/>
        <v/>
      </c>
      <c r="FP137" s="54" t="str">
        <f t="shared" si="306"/>
        <v/>
      </c>
      <c r="FQ137" s="33"/>
    </row>
    <row r="138" spans="1:173" x14ac:dyDescent="0.2">
      <c r="A138" s="163"/>
      <c r="B138" s="10" t="str">
        <f>IF(AND(Sufficient_data="Yes",Include_study?="Yes"),IF(AND(Sort_By=$E$1,Order="Ascending"),IF(Input!Study_name="",COUNTIFS(Input!Study_name,"&lt;&gt;"&amp;"",Include_study?,"Yes",Sufficient_data,"Yes")+1,IF(COUNT(E138)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8" s="10" t="str">
        <f>IF(B138&lt;&gt;"",IF(B138=0,COUNTIF(B$2:B137,0)+1,COUNTIF(B$2:B137,B138)+COUNTIF(B:B,"&lt;"&amp;B138)+1),"")</f>
        <v/>
      </c>
      <c r="D138" s="10" t="str">
        <f t="shared" si="206"/>
        <v/>
      </c>
      <c r="E138" s="6" t="str">
        <f>IF(AND(Sufficient_data="Yes",Include_study?="Yes",Input!Study_name&lt;&gt;""),Input!Study_name,"")</f>
        <v/>
      </c>
      <c r="F138" s="6" t="str">
        <f>IF(AND(Sufficient_data="Yes",Include_study?="Yes"),Input!Effect_size,"")</f>
        <v/>
      </c>
      <c r="G138" s="10" t="str">
        <f>IF(AND(Sufficient_data="Yes",Include_study?="Yes",Input!Number_of_observations&lt;&gt;""),Input!Number_of_observations,"")</f>
        <v/>
      </c>
      <c r="H138" s="6" t="str">
        <f>IF(AND(Sufficient_data="Yes",Include_study?="Yes"),Input!Standard_error,"")</f>
        <v/>
      </c>
      <c r="I138" s="6" t="str">
        <f t="shared" si="207"/>
        <v/>
      </c>
      <c r="J138" s="6" t="str">
        <f t="shared" si="208"/>
        <v/>
      </c>
      <c r="K138" s="6" t="str">
        <f t="shared" si="270"/>
        <v/>
      </c>
      <c r="L138" s="6" t="str">
        <f t="shared" si="271"/>
        <v/>
      </c>
      <c r="M138" s="120" t="str">
        <f t="shared" si="272"/>
        <v/>
      </c>
      <c r="N138" s="54" t="str">
        <f t="shared" si="273"/>
        <v/>
      </c>
      <c r="O138" s="33"/>
      <c r="P138" s="75" t="e">
        <f t="shared" si="213"/>
        <v>#N/A</v>
      </c>
      <c r="Q138" s="6" t="e">
        <f>IF(AND(Sufficient_data="Yes",Include_study?="Yes",Input!Number_of_observations&lt;&gt;""),Effect_size-CI_Lower_limit,NA())</f>
        <v>#N/A</v>
      </c>
      <c r="R138" s="54" t="e">
        <f>IF(AND(Sufficient_data="Yes",Include_study?="Yes",Input!Number_of_observations&lt;&gt;""),CI_Upper_limit-Effect_size,NA())</f>
        <v>#N/A</v>
      </c>
      <c r="S138" s="33"/>
      <c r="T138" s="33"/>
      <c r="U138" s="33"/>
      <c r="V138" s="33"/>
      <c r="W138" s="163"/>
      <c r="X138" s="16" t="str">
        <f t="shared" si="245"/>
        <v/>
      </c>
      <c r="Y138" s="6" t="str">
        <f t="shared" si="274"/>
        <v/>
      </c>
      <c r="Z138" s="6" t="str">
        <f t="shared" si="215"/>
        <v/>
      </c>
      <c r="AA138" s="6" t="str">
        <f>IF(AND(Sufficient_data="Yes",Include_study?="Yes",Subgroup&lt;&gt;""),Input!Effect_size,"")</f>
        <v/>
      </c>
      <c r="AB138" s="6" t="str">
        <f t="shared" si="275"/>
        <v/>
      </c>
      <c r="AC138" s="6" t="str">
        <f t="shared" si="276"/>
        <v/>
      </c>
      <c r="AD138" s="6" t="str">
        <f t="shared" si="277"/>
        <v/>
      </c>
      <c r="AE138" s="6" t="str">
        <f t="shared" si="278"/>
        <v/>
      </c>
      <c r="AF138" s="6" t="str">
        <f t="shared" si="279"/>
        <v/>
      </c>
      <c r="AG138" s="125" t="str">
        <f t="shared" si="280"/>
        <v/>
      </c>
      <c r="AH138" s="128" t="str">
        <f t="shared" si="281"/>
        <v/>
      </c>
      <c r="AI138" s="33"/>
      <c r="AJ138" s="75" t="e">
        <f t="shared" si="246"/>
        <v>#N/A</v>
      </c>
      <c r="AK138" s="37" t="e">
        <f t="shared" si="282"/>
        <v>#N/A</v>
      </c>
      <c r="AL138" s="54" t="e">
        <f t="shared" si="283"/>
        <v>#N/A</v>
      </c>
      <c r="AM138" s="33"/>
      <c r="AN138" s="77" t="str">
        <f t="shared" si="247"/>
        <v/>
      </c>
      <c r="AO138" s="6" t="str">
        <f>IF(AND(Sufficient_data="Yes",Include_study?="Yes",Subgroup&lt;&gt;""),IF(COUNTIFS(Input!G$2:G137,"="&amp;"Yes",Input!C$2:C137,"="&amp;"Yes",Input!H$2:H137,"="&amp;Subgroup)&gt;0,"",Subgroup),"")</f>
        <v/>
      </c>
      <c r="AP138" s="16" t="str">
        <f t="shared" si="248"/>
        <v/>
      </c>
      <c r="AQ138" s="10" t="str">
        <f t="shared" si="249"/>
        <v/>
      </c>
      <c r="AR138" s="6" t="str">
        <f t="shared" si="250"/>
        <v/>
      </c>
      <c r="AS138" s="24" t="str">
        <f t="shared" si="251"/>
        <v/>
      </c>
      <c r="AT138" s="12" t="str">
        <f t="shared" si="252"/>
        <v/>
      </c>
      <c r="AU138" s="6" t="str">
        <f t="shared" si="253"/>
        <v/>
      </c>
      <c r="AV138" s="43" t="str">
        <f t="shared" si="284"/>
        <v/>
      </c>
      <c r="AW138" s="6" t="str">
        <f t="shared" si="254"/>
        <v/>
      </c>
      <c r="AX138" s="6" t="str">
        <f t="shared" si="255"/>
        <v/>
      </c>
      <c r="AY138" s="43" t="str">
        <f t="shared" si="285"/>
        <v/>
      </c>
      <c r="AZ138" s="16" t="str">
        <f t="shared" si="256"/>
        <v/>
      </c>
      <c r="BA138" s="131" t="str">
        <f t="shared" si="286"/>
        <v/>
      </c>
      <c r="BB138" s="131" t="str">
        <f t="shared" si="287"/>
        <v/>
      </c>
      <c r="BC138" s="6" t="str">
        <f t="shared" si="257"/>
        <v/>
      </c>
      <c r="BD138" s="6" t="str">
        <f t="shared" si="258"/>
        <v/>
      </c>
      <c r="BE138" s="131" t="str">
        <f t="shared" si="288"/>
        <v/>
      </c>
      <c r="BF138" s="131" t="str">
        <f t="shared" si="289"/>
        <v/>
      </c>
      <c r="BG138" s="6" t="str">
        <f t="shared" si="259"/>
        <v/>
      </c>
      <c r="BH138" s="6" t="str">
        <f t="shared" si="260"/>
        <v/>
      </c>
      <c r="BI138" s="6" t="str">
        <f t="shared" si="261"/>
        <v/>
      </c>
      <c r="BJ138" s="6" t="e">
        <f t="shared" si="262"/>
        <v>#N/A</v>
      </c>
      <c r="BK138" s="12" t="str">
        <f t="shared" si="304"/>
        <v/>
      </c>
      <c r="BL138" s="6" t="str">
        <f t="shared" si="263"/>
        <v/>
      </c>
      <c r="BM138" s="6" t="str">
        <f t="shared" si="290"/>
        <v/>
      </c>
      <c r="BN138" s="37" t="str">
        <f t="shared" si="264"/>
        <v/>
      </c>
      <c r="BO138" s="54" t="str">
        <f t="shared" si="305"/>
        <v/>
      </c>
      <c r="BP138" s="33"/>
      <c r="BQ138" s="33"/>
      <c r="BR138" s="33"/>
      <c r="BS138" s="33"/>
      <c r="BT138" s="164"/>
      <c r="BU138" s="6" t="e">
        <f t="shared" si="291"/>
        <v>#N/A</v>
      </c>
      <c r="BV138" s="6" t="e">
        <f t="shared" si="292"/>
        <v>#N/A</v>
      </c>
      <c r="BW138" s="6" t="str">
        <f t="shared" si="293"/>
        <v/>
      </c>
      <c r="BX138" s="6" t="str">
        <f>IF(AND(Sufficient_data="Yes",Include_study?="Yes",Moderator&lt;&gt;""),'Moderator Analysis'!F:F-CG$3,"")</f>
        <v/>
      </c>
      <c r="BY138" s="54" t="str">
        <f>IF(AND(Sufficient_data="Yes",Include_study?="Yes",Moderator&lt;&gt;""),Weightf*(Effect_size-CG$5-CG$4*'Moderator Analysis'!F:F)^2,"")</f>
        <v/>
      </c>
      <c r="BZ138" s="33"/>
      <c r="CA138" s="75" t="str">
        <f>IF(AND(Sufficient_data="Yes",Include_study?="Yes",Moderator&lt;&gt;""),1/('Publication Bias Analysis'!F138^2+CG$7),"")</f>
        <v/>
      </c>
      <c r="CB138" s="6" t="str">
        <f>IF(AND(Sufficient_data="Yes",Include_study?="Yes",CA138&lt;&gt;""),Effect_size-'Moderator Analysis'!J$37,"")</f>
        <v/>
      </c>
      <c r="CC138" s="6" t="str">
        <f t="shared" si="294"/>
        <v/>
      </c>
      <c r="CD138" s="54" t="str">
        <f>IF(AND(Sufficient_data="Yes",Include_study?="Yes",CA138&lt;&gt;""),CA:CA*(Effect_size-'Moderator Analysis'!J$29-'Moderator Analysis'!J$30*Moderator)^2,"")</f>
        <v/>
      </c>
      <c r="CI138" s="164"/>
      <c r="CJ138" s="166"/>
      <c r="CK138" s="6" t="str">
        <f t="shared" si="233"/>
        <v/>
      </c>
      <c r="CL138" s="37" t="str">
        <f t="shared" si="295"/>
        <v/>
      </c>
      <c r="CM138" s="37" t="str">
        <f>IF(AND(Include_study?="Yes",Sufficient_data="Yes"),1/(Standard_error^2+IF(Additional_model="Fixed effect",0,'Publication Bias Analysis'!L$32)),"")</f>
        <v/>
      </c>
      <c r="CN138" s="37" t="str">
        <f>IF(AND(Include_study?="Yes",Sufficient_data="Yes"),'Publication Bias Analysis'!E:E-'Publication Bias Analysis'!I$29,"")</f>
        <v/>
      </c>
      <c r="CO138" s="37" t="str">
        <f t="shared" si="296"/>
        <v/>
      </c>
      <c r="CP138" s="37" t="str">
        <f t="shared" si="297"/>
        <v/>
      </c>
      <c r="CQ138" s="104" t="str">
        <f t="shared" si="298"/>
        <v/>
      </c>
      <c r="CR138" s="104" t="str">
        <f>IF(AND(Include_study?="Yes",Sufficient_data="Yes"),CQ:CQ+IF(DC:DC&lt;0,-1,1)*COUNTIF(CQ$2:CQ137,CQ:CQ),"")</f>
        <v/>
      </c>
      <c r="CS138" s="104" t="str">
        <f>IF(AND(Include_study?="Yes",Sufficient_data="Yes"),RANK(DG:DG,DG:DG,1)*IF(DF:DF&lt;0,-1,1)+IF(DF:DF&lt;0,-1,1)*COUNTIF(CQ$2:CQ137,CQ:CQ),"")</f>
        <v/>
      </c>
      <c r="CT138" s="104" t="str">
        <f>IF(AND(Include_study?="Yes",Sufficient_data="Yes"),RANK(DJ:DJ,DJ:DJ,1)*IF(DI:DI&lt;0,-1,1)+IF(DI:DI&lt;0,-1,1)*COUNTIF(CQ$2:CQ137,CQ:CQ),"")</f>
        <v/>
      </c>
      <c r="CU138" s="6" t="e">
        <f>IF(AND(Include_study?="Yes",Sufficient_data="Yes"),'Publication Bias Analysis'!E:E,NA())</f>
        <v>#N/A</v>
      </c>
      <c r="CV138" s="54" t="e">
        <f>IF(AND(Include_study?="Yes",Sufficient_data="Yes"),'Publication Bias Analysis'!F:F,NA())</f>
        <v>#N/A</v>
      </c>
      <c r="CW138" s="33"/>
      <c r="CX138" s="33"/>
      <c r="CY138" s="33"/>
      <c r="CZ138" s="33"/>
      <c r="DA138" s="33"/>
      <c r="DB138" s="157"/>
      <c r="DC13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8" s="6" t="str">
        <f t="shared" si="265"/>
        <v/>
      </c>
      <c r="DE138" s="54" t="str">
        <f>IF(AND(Include_study?="Yes",Sufficient_data="Yes"),1/('Publication Bias Analysis'!F:F^2+IF(Additional_model="Fixed effect",0,$DN$6)),"")</f>
        <v/>
      </c>
      <c r="DF138" s="6" t="str">
        <f>IF(AND(Include_study?="Yes",Sufficient_data="Yes"),IF('Publication Bias Analysis'!L$38="Left",'Publication Bias Analysis'!E:E-DN$3,DN$3-'Publication Bias Analysis'!E:E),"")</f>
        <v/>
      </c>
      <c r="DG138" s="6" t="str">
        <f t="shared" si="266"/>
        <v/>
      </c>
      <c r="DH138" s="54" t="str">
        <f>IF(AND(DF138&lt;&gt;"",CR138&lt;=MAX(CR:CR)-DN$7),1/('Publication Bias Analysis'!F:F^2+IF(Additional_model="Fixed effect",0,$DN$13)),"")</f>
        <v/>
      </c>
      <c r="DI138" s="6" t="str">
        <f>IF(AND(Include_study?="Yes",Sufficient_data="Yes"),IF('Publication Bias Analysis'!L$38="Left",'Publication Bias Analysis'!E:E-DN$10,DN$10-'Publication Bias Analysis'!E:E),"")</f>
        <v/>
      </c>
      <c r="DJ138" s="6" t="str">
        <f t="shared" si="267"/>
        <v/>
      </c>
      <c r="DK138" s="54" t="str">
        <f t="shared" si="299"/>
        <v/>
      </c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W138" s="33"/>
      <c r="DX138" s="33"/>
      <c r="DY138" s="33"/>
      <c r="DZ138" s="33"/>
      <c r="EA138" s="33"/>
      <c r="EB138" s="157"/>
      <c r="EC138" s="6" t="str">
        <f>IF(AND(Include_study?="Yes",Sufficient_data="Yes"),Calculations!CO:CO-AVERAGE(Calculations!CO:CO),"")</f>
        <v/>
      </c>
      <c r="ED138" s="54" t="str">
        <f>IF(AND(Include_study?="Yes",Sufficient_data="Yes"),Calculations!CP138-('Publication Bias Analysis'!P$3+Calculations!CO138*'Publication Bias Analysis'!P$4),"")</f>
        <v/>
      </c>
      <c r="EE138" s="33"/>
      <c r="EF138" s="157"/>
      <c r="EG138" s="6" t="str">
        <f t="shared" si="300"/>
        <v/>
      </c>
      <c r="EH138" s="6" t="str">
        <f t="shared" si="240"/>
        <v/>
      </c>
      <c r="EI138" s="10" t="str">
        <f t="shared" si="301"/>
        <v/>
      </c>
      <c r="EJ138" s="10" t="str">
        <f t="shared" si="302"/>
        <v/>
      </c>
      <c r="EK138" s="10" t="str">
        <f>IF(AND(Include_study?="Yes",Sufficient_data="Yes"),COUNTIFS(EI$2:EI137,"&lt;"&amp;EI138,EJ$2:EJ137,"&lt;"&amp;EJ138)+COUNTIFS(EI$2:EI137,"&gt;"&amp;EI138,EJ$2:EJ137,"&gt;"&amp;EJ138)+COUNTIFS(EI139:EI$201,"&lt;"&amp;EI138,EJ139:EJ$201,"&lt;"&amp;EJ138)+COUNTIFS(EI139:EI$201,"&gt;"&amp;EI138,EJ139:EJ$201,"&gt;"&amp;EJ138),"")</f>
        <v/>
      </c>
      <c r="EL138" s="70" t="str">
        <f>IF(AND(Include_study?="Yes",Sufficient_data="Yes"),COUNTIFS(EI$2:EI137,"&lt;"&amp;EI138,EJ$2:EJ137,"&gt;"&amp;EJ138)+COUNTIFS(EI$2:EI137,"&gt;"&amp;EI138,EJ$2:EJ137,"&lt;"&amp;EJ138)+COUNTIFS(EI139:EI$201,"&lt;"&amp;EI138,EJ139:EJ$201,"&gt;"&amp;EJ138)+COUNTIFS(EI139:EI$201,"&gt;"&amp;EI138,EJ139:EJ$201,"&lt;"&amp;EJ138),"")</f>
        <v/>
      </c>
      <c r="EN138" s="157"/>
      <c r="EO138" s="33"/>
      <c r="EP138" s="33"/>
      <c r="EQ138" s="33"/>
      <c r="ER138" s="33"/>
      <c r="ES138" s="157"/>
      <c r="ET138" s="6" t="e">
        <f t="shared" si="243"/>
        <v>#N/A</v>
      </c>
      <c r="EU138" s="54" t="e">
        <f t="shared" si="244"/>
        <v>#N/A</v>
      </c>
      <c r="EV138" s="33"/>
      <c r="EW138" s="33"/>
      <c r="EX138" s="33"/>
      <c r="EY138" s="33"/>
      <c r="EZ138" s="33"/>
      <c r="FA138" s="157"/>
      <c r="FB138" s="10" t="str">
        <f>IF('Publication Bias Analysis'!AS:AS&lt;&gt;"",RANK('Publication Bias Analysis'!AS:AS,'Publication Bias Analysis'!AS:AS,1)+COUNTIF('Publication Bias Analysis'!AS$2:AS137,'Publication Bias Analysis'!AS138),"")</f>
        <v/>
      </c>
      <c r="FC138" s="6" t="str">
        <f t="shared" si="268"/>
        <v/>
      </c>
      <c r="FD138" s="43" t="e">
        <f>IF(AND(Include_study?="Yes",Sufficient_data="Yes"),'Publication Bias Analysis'!AR138,NA())</f>
        <v>#N/A</v>
      </c>
      <c r="FE138" s="43" t="e">
        <f>IF(AND(Include_study?="Yes",Sufficient_data="Yes"),'Publication Bias Analysis'!AS138,NA())</f>
        <v>#N/A</v>
      </c>
      <c r="FF138" s="6" t="str">
        <f>IF(AND(Include_study?="Yes",Sufficient_data="Yes"),Calculations!FD138-AVERAGE('Publication Bias Analysis'!AR:AR),"")</f>
        <v/>
      </c>
      <c r="FG138" s="54" t="str">
        <f>IF(AND(Include_study?="Yes",Sufficient_data="Yes"),FE:FE-('Publication Bias Analysis'!AV$30+'Publication Bias Analysis'!AV$31*FD:FD),"")</f>
        <v/>
      </c>
      <c r="FM138" s="157"/>
      <c r="FN138" s="6" t="str">
        <f t="shared" si="303"/>
        <v/>
      </c>
      <c r="FO138" s="6" t="str">
        <f t="shared" si="269"/>
        <v/>
      </c>
      <c r="FP138" s="54" t="str">
        <f t="shared" si="306"/>
        <v/>
      </c>
      <c r="FQ138" s="33"/>
    </row>
    <row r="139" spans="1:173" x14ac:dyDescent="0.2">
      <c r="A139" s="163"/>
      <c r="B139" s="10" t="str">
        <f>IF(AND(Sufficient_data="Yes",Include_study?="Yes"),IF(AND(Sort_By=$E$1,Order="Ascending"),IF(Input!Study_name="",COUNTIFS(Input!Study_name,"&lt;&gt;"&amp;"",Include_study?,"Yes",Sufficient_data,"Yes")+1,IF(COUNT(E139)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39" s="10" t="str">
        <f>IF(B139&lt;&gt;"",IF(B139=0,COUNTIF(B$2:B138,0)+1,COUNTIF(B$2:B138,B139)+COUNTIF(B:B,"&lt;"&amp;B139)+1),"")</f>
        <v/>
      </c>
      <c r="D139" s="10" t="str">
        <f t="shared" si="206"/>
        <v/>
      </c>
      <c r="E139" s="6" t="str">
        <f>IF(AND(Sufficient_data="Yes",Include_study?="Yes",Input!Study_name&lt;&gt;""),Input!Study_name,"")</f>
        <v/>
      </c>
      <c r="F139" s="6" t="str">
        <f>IF(AND(Sufficient_data="Yes",Include_study?="Yes"),Input!Effect_size,"")</f>
        <v/>
      </c>
      <c r="G139" s="10" t="str">
        <f>IF(AND(Sufficient_data="Yes",Include_study?="Yes",Input!Number_of_observations&lt;&gt;""),Input!Number_of_observations,"")</f>
        <v/>
      </c>
      <c r="H139" s="6" t="str">
        <f>IF(AND(Sufficient_data="Yes",Include_study?="Yes"),Input!Standard_error,"")</f>
        <v/>
      </c>
      <c r="I139" s="6" t="str">
        <f t="shared" si="207"/>
        <v/>
      </c>
      <c r="J139" s="6" t="str">
        <f t="shared" si="208"/>
        <v/>
      </c>
      <c r="K139" s="6" t="str">
        <f t="shared" si="270"/>
        <v/>
      </c>
      <c r="L139" s="6" t="str">
        <f t="shared" si="271"/>
        <v/>
      </c>
      <c r="M139" s="120" t="str">
        <f t="shared" si="272"/>
        <v/>
      </c>
      <c r="N139" s="54" t="str">
        <f t="shared" si="273"/>
        <v/>
      </c>
      <c r="O139" s="33"/>
      <c r="P139" s="75" t="e">
        <f t="shared" si="213"/>
        <v>#N/A</v>
      </c>
      <c r="Q139" s="6" t="e">
        <f>IF(AND(Sufficient_data="Yes",Include_study?="Yes",Input!Number_of_observations&lt;&gt;""),Effect_size-CI_Lower_limit,NA())</f>
        <v>#N/A</v>
      </c>
      <c r="R139" s="54" t="e">
        <f>IF(AND(Sufficient_data="Yes",Include_study?="Yes",Input!Number_of_observations&lt;&gt;""),CI_Upper_limit-Effect_size,NA())</f>
        <v>#N/A</v>
      </c>
      <c r="S139" s="33"/>
      <c r="T139" s="33"/>
      <c r="U139" s="33"/>
      <c r="V139" s="33"/>
      <c r="W139" s="163"/>
      <c r="X139" s="16" t="str">
        <f t="shared" si="245"/>
        <v/>
      </c>
      <c r="Y139" s="6" t="str">
        <f t="shared" si="274"/>
        <v/>
      </c>
      <c r="Z139" s="6" t="str">
        <f t="shared" si="215"/>
        <v/>
      </c>
      <c r="AA139" s="6" t="str">
        <f>IF(AND(Sufficient_data="Yes",Include_study?="Yes",Subgroup&lt;&gt;""),Input!Effect_size,"")</f>
        <v/>
      </c>
      <c r="AB139" s="6" t="str">
        <f t="shared" si="275"/>
        <v/>
      </c>
      <c r="AC139" s="6" t="str">
        <f t="shared" si="276"/>
        <v/>
      </c>
      <c r="AD139" s="6" t="str">
        <f t="shared" si="277"/>
        <v/>
      </c>
      <c r="AE139" s="6" t="str">
        <f t="shared" si="278"/>
        <v/>
      </c>
      <c r="AF139" s="6" t="str">
        <f t="shared" si="279"/>
        <v/>
      </c>
      <c r="AG139" s="125" t="str">
        <f t="shared" si="280"/>
        <v/>
      </c>
      <c r="AH139" s="128" t="str">
        <f t="shared" si="281"/>
        <v/>
      </c>
      <c r="AI139" s="33"/>
      <c r="AJ139" s="75" t="e">
        <f t="shared" si="246"/>
        <v>#N/A</v>
      </c>
      <c r="AK139" s="37" t="e">
        <f t="shared" si="282"/>
        <v>#N/A</v>
      </c>
      <c r="AL139" s="54" t="e">
        <f t="shared" si="283"/>
        <v>#N/A</v>
      </c>
      <c r="AM139" s="33"/>
      <c r="AN139" s="77" t="str">
        <f t="shared" si="247"/>
        <v/>
      </c>
      <c r="AO139" s="6" t="str">
        <f>IF(AND(Sufficient_data="Yes",Include_study?="Yes",Subgroup&lt;&gt;""),IF(COUNTIFS(Input!G$2:G138,"="&amp;"Yes",Input!C$2:C138,"="&amp;"Yes",Input!H$2:H138,"="&amp;Subgroup)&gt;0,"",Subgroup),"")</f>
        <v/>
      </c>
      <c r="AP139" s="16" t="str">
        <f t="shared" si="248"/>
        <v/>
      </c>
      <c r="AQ139" s="10" t="str">
        <f t="shared" si="249"/>
        <v/>
      </c>
      <c r="AR139" s="6" t="str">
        <f t="shared" si="250"/>
        <v/>
      </c>
      <c r="AS139" s="24" t="str">
        <f t="shared" si="251"/>
        <v/>
      </c>
      <c r="AT139" s="12" t="str">
        <f t="shared" si="252"/>
        <v/>
      </c>
      <c r="AU139" s="6" t="str">
        <f t="shared" si="253"/>
        <v/>
      </c>
      <c r="AV139" s="43" t="str">
        <f t="shared" si="284"/>
        <v/>
      </c>
      <c r="AW139" s="6" t="str">
        <f t="shared" si="254"/>
        <v/>
      </c>
      <c r="AX139" s="6" t="str">
        <f t="shared" si="255"/>
        <v/>
      </c>
      <c r="AY139" s="43" t="str">
        <f t="shared" si="285"/>
        <v/>
      </c>
      <c r="AZ139" s="16" t="str">
        <f t="shared" si="256"/>
        <v/>
      </c>
      <c r="BA139" s="131" t="str">
        <f t="shared" si="286"/>
        <v/>
      </c>
      <c r="BB139" s="131" t="str">
        <f t="shared" si="287"/>
        <v/>
      </c>
      <c r="BC139" s="6" t="str">
        <f t="shared" si="257"/>
        <v/>
      </c>
      <c r="BD139" s="6" t="str">
        <f t="shared" si="258"/>
        <v/>
      </c>
      <c r="BE139" s="131" t="str">
        <f t="shared" si="288"/>
        <v/>
      </c>
      <c r="BF139" s="131" t="str">
        <f t="shared" si="289"/>
        <v/>
      </c>
      <c r="BG139" s="6" t="str">
        <f t="shared" si="259"/>
        <v/>
      </c>
      <c r="BH139" s="6" t="str">
        <f t="shared" si="260"/>
        <v/>
      </c>
      <c r="BI139" s="6" t="str">
        <f t="shared" si="261"/>
        <v/>
      </c>
      <c r="BJ139" s="6" t="e">
        <f t="shared" si="262"/>
        <v>#N/A</v>
      </c>
      <c r="BK139" s="12" t="str">
        <f t="shared" si="304"/>
        <v/>
      </c>
      <c r="BL139" s="6" t="str">
        <f t="shared" si="263"/>
        <v/>
      </c>
      <c r="BM139" s="6" t="str">
        <f t="shared" si="290"/>
        <v/>
      </c>
      <c r="BN139" s="37" t="str">
        <f t="shared" si="264"/>
        <v/>
      </c>
      <c r="BO139" s="54" t="str">
        <f t="shared" si="305"/>
        <v/>
      </c>
      <c r="BP139" s="33"/>
      <c r="BQ139" s="33"/>
      <c r="BR139" s="33"/>
      <c r="BS139" s="33"/>
      <c r="BT139" s="164"/>
      <c r="BU139" s="6" t="e">
        <f t="shared" si="291"/>
        <v>#N/A</v>
      </c>
      <c r="BV139" s="6" t="e">
        <f t="shared" si="292"/>
        <v>#N/A</v>
      </c>
      <c r="BW139" s="6" t="str">
        <f t="shared" si="293"/>
        <v/>
      </c>
      <c r="BX139" s="6" t="str">
        <f>IF(AND(Sufficient_data="Yes",Include_study?="Yes",Moderator&lt;&gt;""),'Moderator Analysis'!F:F-CG$3,"")</f>
        <v/>
      </c>
      <c r="BY139" s="54" t="str">
        <f>IF(AND(Sufficient_data="Yes",Include_study?="Yes",Moderator&lt;&gt;""),Weightf*(Effect_size-CG$5-CG$4*'Moderator Analysis'!F:F)^2,"")</f>
        <v/>
      </c>
      <c r="BZ139" s="33"/>
      <c r="CA139" s="75" t="str">
        <f>IF(AND(Sufficient_data="Yes",Include_study?="Yes",Moderator&lt;&gt;""),1/('Publication Bias Analysis'!F139^2+CG$7),"")</f>
        <v/>
      </c>
      <c r="CB139" s="6" t="str">
        <f>IF(AND(Sufficient_data="Yes",Include_study?="Yes",CA139&lt;&gt;""),Effect_size-'Moderator Analysis'!J$37,"")</f>
        <v/>
      </c>
      <c r="CC139" s="6" t="str">
        <f t="shared" si="294"/>
        <v/>
      </c>
      <c r="CD139" s="54" t="str">
        <f>IF(AND(Sufficient_data="Yes",Include_study?="Yes",CA139&lt;&gt;""),CA:CA*(Effect_size-'Moderator Analysis'!J$29-'Moderator Analysis'!J$30*Moderator)^2,"")</f>
        <v/>
      </c>
      <c r="CI139" s="164"/>
      <c r="CJ139" s="166"/>
      <c r="CK139" s="6" t="str">
        <f t="shared" si="233"/>
        <v/>
      </c>
      <c r="CL139" s="37" t="str">
        <f t="shared" si="295"/>
        <v/>
      </c>
      <c r="CM139" s="37" t="str">
        <f>IF(AND(Include_study?="Yes",Sufficient_data="Yes"),1/(Standard_error^2+IF(Additional_model="Fixed effect",0,'Publication Bias Analysis'!L$32)),"")</f>
        <v/>
      </c>
      <c r="CN139" s="37" t="str">
        <f>IF(AND(Include_study?="Yes",Sufficient_data="Yes"),'Publication Bias Analysis'!E:E-'Publication Bias Analysis'!I$29,"")</f>
        <v/>
      </c>
      <c r="CO139" s="37" t="str">
        <f t="shared" si="296"/>
        <v/>
      </c>
      <c r="CP139" s="37" t="str">
        <f t="shared" si="297"/>
        <v/>
      </c>
      <c r="CQ139" s="104" t="str">
        <f t="shared" si="298"/>
        <v/>
      </c>
      <c r="CR139" s="104" t="str">
        <f>IF(AND(Include_study?="Yes",Sufficient_data="Yes"),CQ:CQ+IF(DC:DC&lt;0,-1,1)*COUNTIF(CQ$2:CQ138,CQ:CQ),"")</f>
        <v/>
      </c>
      <c r="CS139" s="104" t="str">
        <f>IF(AND(Include_study?="Yes",Sufficient_data="Yes"),RANK(DG:DG,DG:DG,1)*IF(DF:DF&lt;0,-1,1)+IF(DF:DF&lt;0,-1,1)*COUNTIF(CQ$2:CQ138,CQ:CQ),"")</f>
        <v/>
      </c>
      <c r="CT139" s="104" t="str">
        <f>IF(AND(Include_study?="Yes",Sufficient_data="Yes"),RANK(DJ:DJ,DJ:DJ,1)*IF(DI:DI&lt;0,-1,1)+IF(DI:DI&lt;0,-1,1)*COUNTIF(CQ$2:CQ138,CQ:CQ),"")</f>
        <v/>
      </c>
      <c r="CU139" s="6" t="e">
        <f>IF(AND(Include_study?="Yes",Sufficient_data="Yes"),'Publication Bias Analysis'!E:E,NA())</f>
        <v>#N/A</v>
      </c>
      <c r="CV139" s="54" t="e">
        <f>IF(AND(Include_study?="Yes",Sufficient_data="Yes"),'Publication Bias Analysis'!F:F,NA())</f>
        <v>#N/A</v>
      </c>
      <c r="CW139" s="33"/>
      <c r="CX139" s="33"/>
      <c r="CY139" s="33"/>
      <c r="CZ139" s="33"/>
      <c r="DA139" s="33"/>
      <c r="DB139" s="157"/>
      <c r="DC13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39" s="6" t="str">
        <f t="shared" si="265"/>
        <v/>
      </c>
      <c r="DE139" s="54" t="str">
        <f>IF(AND(Include_study?="Yes",Sufficient_data="Yes"),1/('Publication Bias Analysis'!F:F^2+IF(Additional_model="Fixed effect",0,$DN$6)),"")</f>
        <v/>
      </c>
      <c r="DF139" s="6" t="str">
        <f>IF(AND(Include_study?="Yes",Sufficient_data="Yes"),IF('Publication Bias Analysis'!L$38="Left",'Publication Bias Analysis'!E:E-DN$3,DN$3-'Publication Bias Analysis'!E:E),"")</f>
        <v/>
      </c>
      <c r="DG139" s="6" t="str">
        <f t="shared" si="266"/>
        <v/>
      </c>
      <c r="DH139" s="54" t="str">
        <f>IF(AND(DF139&lt;&gt;"",CR139&lt;=MAX(CR:CR)-DN$7),1/('Publication Bias Analysis'!F:F^2+IF(Additional_model="Fixed effect",0,$DN$13)),"")</f>
        <v/>
      </c>
      <c r="DI139" s="6" t="str">
        <f>IF(AND(Include_study?="Yes",Sufficient_data="Yes"),IF('Publication Bias Analysis'!L$38="Left",'Publication Bias Analysis'!E:E-DN$10,DN$10-'Publication Bias Analysis'!E:E),"")</f>
        <v/>
      </c>
      <c r="DJ139" s="6" t="str">
        <f t="shared" si="267"/>
        <v/>
      </c>
      <c r="DK139" s="54" t="str">
        <f t="shared" si="299"/>
        <v/>
      </c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W139" s="33"/>
      <c r="DX139" s="33"/>
      <c r="DY139" s="33"/>
      <c r="DZ139" s="33"/>
      <c r="EA139" s="33"/>
      <c r="EB139" s="157"/>
      <c r="EC139" s="6" t="str">
        <f>IF(AND(Include_study?="Yes",Sufficient_data="Yes"),Calculations!CO:CO-AVERAGE(Calculations!CO:CO),"")</f>
        <v/>
      </c>
      <c r="ED139" s="54" t="str">
        <f>IF(AND(Include_study?="Yes",Sufficient_data="Yes"),Calculations!CP139-('Publication Bias Analysis'!P$3+Calculations!CO139*'Publication Bias Analysis'!P$4),"")</f>
        <v/>
      </c>
      <c r="EE139" s="33"/>
      <c r="EF139" s="157"/>
      <c r="EG139" s="6" t="str">
        <f t="shared" si="300"/>
        <v/>
      </c>
      <c r="EH139" s="6" t="str">
        <f t="shared" si="240"/>
        <v/>
      </c>
      <c r="EI139" s="10" t="str">
        <f t="shared" si="301"/>
        <v/>
      </c>
      <c r="EJ139" s="10" t="str">
        <f t="shared" si="302"/>
        <v/>
      </c>
      <c r="EK139" s="10" t="str">
        <f>IF(AND(Include_study?="Yes",Sufficient_data="Yes"),COUNTIFS(EI$2:EI138,"&lt;"&amp;EI139,EJ$2:EJ138,"&lt;"&amp;EJ139)+COUNTIFS(EI$2:EI138,"&gt;"&amp;EI139,EJ$2:EJ138,"&gt;"&amp;EJ139)+COUNTIFS(EI140:EI$201,"&lt;"&amp;EI139,EJ140:EJ$201,"&lt;"&amp;EJ139)+COUNTIFS(EI140:EI$201,"&gt;"&amp;EI139,EJ140:EJ$201,"&gt;"&amp;EJ139),"")</f>
        <v/>
      </c>
      <c r="EL139" s="70" t="str">
        <f>IF(AND(Include_study?="Yes",Sufficient_data="Yes"),COUNTIFS(EI$2:EI138,"&lt;"&amp;EI139,EJ$2:EJ138,"&gt;"&amp;EJ139)+COUNTIFS(EI$2:EI138,"&gt;"&amp;EI139,EJ$2:EJ138,"&lt;"&amp;EJ139)+COUNTIFS(EI140:EI$201,"&lt;"&amp;EI139,EJ140:EJ$201,"&gt;"&amp;EJ139)+COUNTIFS(EI140:EI$201,"&gt;"&amp;EI139,EJ140:EJ$201,"&lt;"&amp;EJ139),"")</f>
        <v/>
      </c>
      <c r="EN139" s="157"/>
      <c r="EO139" s="33"/>
      <c r="EP139" s="33"/>
      <c r="EQ139" s="33"/>
      <c r="ER139" s="33"/>
      <c r="ES139" s="157"/>
      <c r="ET139" s="6" t="e">
        <f t="shared" si="243"/>
        <v>#N/A</v>
      </c>
      <c r="EU139" s="54" t="e">
        <f t="shared" si="244"/>
        <v>#N/A</v>
      </c>
      <c r="EV139" s="33"/>
      <c r="EW139" s="33"/>
      <c r="EX139" s="33"/>
      <c r="EY139" s="33"/>
      <c r="EZ139" s="33"/>
      <c r="FA139" s="157"/>
      <c r="FB139" s="10" t="str">
        <f>IF('Publication Bias Analysis'!AS:AS&lt;&gt;"",RANK('Publication Bias Analysis'!AS:AS,'Publication Bias Analysis'!AS:AS,1)+COUNTIF('Publication Bias Analysis'!AS$2:AS138,'Publication Bias Analysis'!AS139),"")</f>
        <v/>
      </c>
      <c r="FC139" s="6" t="str">
        <f t="shared" si="268"/>
        <v/>
      </c>
      <c r="FD139" s="43" t="e">
        <f>IF(AND(Include_study?="Yes",Sufficient_data="Yes"),'Publication Bias Analysis'!AR139,NA())</f>
        <v>#N/A</v>
      </c>
      <c r="FE139" s="43" t="e">
        <f>IF(AND(Include_study?="Yes",Sufficient_data="Yes"),'Publication Bias Analysis'!AS139,NA())</f>
        <v>#N/A</v>
      </c>
      <c r="FF139" s="6" t="str">
        <f>IF(AND(Include_study?="Yes",Sufficient_data="Yes"),Calculations!FD139-AVERAGE('Publication Bias Analysis'!AR:AR),"")</f>
        <v/>
      </c>
      <c r="FG139" s="54" t="str">
        <f>IF(AND(Include_study?="Yes",Sufficient_data="Yes"),FE:FE-('Publication Bias Analysis'!AV$30+'Publication Bias Analysis'!AV$31*FD:FD),"")</f>
        <v/>
      </c>
      <c r="FM139" s="157"/>
      <c r="FN139" s="6" t="str">
        <f t="shared" si="303"/>
        <v/>
      </c>
      <c r="FO139" s="6" t="str">
        <f t="shared" si="269"/>
        <v/>
      </c>
      <c r="FP139" s="54" t="str">
        <f t="shared" si="306"/>
        <v/>
      </c>
      <c r="FQ139" s="33"/>
    </row>
    <row r="140" spans="1:173" x14ac:dyDescent="0.2">
      <c r="A140" s="163"/>
      <c r="B140" s="10" t="str">
        <f>IF(AND(Sufficient_data="Yes",Include_study?="Yes"),IF(AND(Sort_By=$E$1,Order="Ascending"),IF(Input!Study_name="",COUNTIFS(Input!Study_name,"&lt;&gt;"&amp;"",Include_study?,"Yes",Sufficient_data,"Yes")+1,IF(COUNT(E140)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0" s="10" t="str">
        <f>IF(B140&lt;&gt;"",IF(B140=0,COUNTIF(B$2:B139,0)+1,COUNTIF(B$2:B139,B140)+COUNTIF(B:B,"&lt;"&amp;B140)+1),"")</f>
        <v/>
      </c>
      <c r="D140" s="10" t="str">
        <f t="shared" si="206"/>
        <v/>
      </c>
      <c r="E140" s="6" t="str">
        <f>IF(AND(Sufficient_data="Yes",Include_study?="Yes",Input!Study_name&lt;&gt;""),Input!Study_name,"")</f>
        <v/>
      </c>
      <c r="F140" s="6" t="str">
        <f>IF(AND(Sufficient_data="Yes",Include_study?="Yes"),Input!Effect_size,"")</f>
        <v/>
      </c>
      <c r="G140" s="10" t="str">
        <f>IF(AND(Sufficient_data="Yes",Include_study?="Yes",Input!Number_of_observations&lt;&gt;""),Input!Number_of_observations,"")</f>
        <v/>
      </c>
      <c r="H140" s="6" t="str">
        <f>IF(AND(Sufficient_data="Yes",Include_study?="Yes"),Input!Standard_error,"")</f>
        <v/>
      </c>
      <c r="I140" s="6" t="str">
        <f t="shared" si="207"/>
        <v/>
      </c>
      <c r="J140" s="6" t="str">
        <f t="shared" si="208"/>
        <v/>
      </c>
      <c r="K140" s="6" t="str">
        <f t="shared" si="270"/>
        <v/>
      </c>
      <c r="L140" s="6" t="str">
        <f t="shared" si="271"/>
        <v/>
      </c>
      <c r="M140" s="120" t="str">
        <f t="shared" si="272"/>
        <v/>
      </c>
      <c r="N140" s="54" t="str">
        <f t="shared" si="273"/>
        <v/>
      </c>
      <c r="O140" s="33"/>
      <c r="P140" s="75" t="e">
        <f t="shared" si="213"/>
        <v>#N/A</v>
      </c>
      <c r="Q140" s="6" t="e">
        <f>IF(AND(Sufficient_data="Yes",Include_study?="Yes",Input!Number_of_observations&lt;&gt;""),Effect_size-CI_Lower_limit,NA())</f>
        <v>#N/A</v>
      </c>
      <c r="R140" s="54" t="e">
        <f>IF(AND(Sufficient_data="Yes",Include_study?="Yes",Input!Number_of_observations&lt;&gt;""),CI_Upper_limit-Effect_size,NA())</f>
        <v>#N/A</v>
      </c>
      <c r="S140" s="33"/>
      <c r="T140" s="33"/>
      <c r="U140" s="33"/>
      <c r="V140" s="33"/>
      <c r="W140" s="163"/>
      <c r="X140" s="16" t="str">
        <f t="shared" si="245"/>
        <v/>
      </c>
      <c r="Y140" s="6" t="str">
        <f t="shared" si="274"/>
        <v/>
      </c>
      <c r="Z140" s="6" t="str">
        <f t="shared" si="215"/>
        <v/>
      </c>
      <c r="AA140" s="6" t="str">
        <f>IF(AND(Sufficient_data="Yes",Include_study?="Yes",Subgroup&lt;&gt;""),Input!Effect_size,"")</f>
        <v/>
      </c>
      <c r="AB140" s="6" t="str">
        <f t="shared" si="275"/>
        <v/>
      </c>
      <c r="AC140" s="6" t="str">
        <f t="shared" si="276"/>
        <v/>
      </c>
      <c r="AD140" s="6" t="str">
        <f t="shared" si="277"/>
        <v/>
      </c>
      <c r="AE140" s="6" t="str">
        <f t="shared" si="278"/>
        <v/>
      </c>
      <c r="AF140" s="6" t="str">
        <f t="shared" si="279"/>
        <v/>
      </c>
      <c r="AG140" s="125" t="str">
        <f t="shared" si="280"/>
        <v/>
      </c>
      <c r="AH140" s="128" t="str">
        <f t="shared" si="281"/>
        <v/>
      </c>
      <c r="AI140" s="33"/>
      <c r="AJ140" s="75" t="e">
        <f t="shared" si="246"/>
        <v>#N/A</v>
      </c>
      <c r="AK140" s="37" t="e">
        <f t="shared" si="282"/>
        <v>#N/A</v>
      </c>
      <c r="AL140" s="54" t="e">
        <f t="shared" si="283"/>
        <v>#N/A</v>
      </c>
      <c r="AM140" s="33"/>
      <c r="AN140" s="77" t="str">
        <f t="shared" si="247"/>
        <v/>
      </c>
      <c r="AO140" s="6" t="str">
        <f>IF(AND(Sufficient_data="Yes",Include_study?="Yes",Subgroup&lt;&gt;""),IF(COUNTIFS(Input!G$2:G139,"="&amp;"Yes",Input!C$2:C139,"="&amp;"Yes",Input!H$2:H139,"="&amp;Subgroup)&gt;0,"",Subgroup),"")</f>
        <v/>
      </c>
      <c r="AP140" s="16" t="str">
        <f t="shared" si="248"/>
        <v/>
      </c>
      <c r="AQ140" s="10" t="str">
        <f t="shared" si="249"/>
        <v/>
      </c>
      <c r="AR140" s="6" t="str">
        <f t="shared" si="250"/>
        <v/>
      </c>
      <c r="AS140" s="24" t="str">
        <f t="shared" si="251"/>
        <v/>
      </c>
      <c r="AT140" s="12" t="str">
        <f t="shared" si="252"/>
        <v/>
      </c>
      <c r="AU140" s="6" t="str">
        <f t="shared" si="253"/>
        <v/>
      </c>
      <c r="AV140" s="43" t="str">
        <f t="shared" si="284"/>
        <v/>
      </c>
      <c r="AW140" s="6" t="str">
        <f t="shared" si="254"/>
        <v/>
      </c>
      <c r="AX140" s="6" t="str">
        <f t="shared" si="255"/>
        <v/>
      </c>
      <c r="AY140" s="43" t="str">
        <f t="shared" si="285"/>
        <v/>
      </c>
      <c r="AZ140" s="16" t="str">
        <f t="shared" si="256"/>
        <v/>
      </c>
      <c r="BA140" s="131" t="str">
        <f t="shared" si="286"/>
        <v/>
      </c>
      <c r="BB140" s="131" t="str">
        <f t="shared" si="287"/>
        <v/>
      </c>
      <c r="BC140" s="6" t="str">
        <f t="shared" si="257"/>
        <v/>
      </c>
      <c r="BD140" s="6" t="str">
        <f t="shared" si="258"/>
        <v/>
      </c>
      <c r="BE140" s="131" t="str">
        <f t="shared" si="288"/>
        <v/>
      </c>
      <c r="BF140" s="131" t="str">
        <f t="shared" si="289"/>
        <v/>
      </c>
      <c r="BG140" s="6" t="str">
        <f t="shared" si="259"/>
        <v/>
      </c>
      <c r="BH140" s="6" t="str">
        <f t="shared" si="260"/>
        <v/>
      </c>
      <c r="BI140" s="6" t="str">
        <f t="shared" si="261"/>
        <v/>
      </c>
      <c r="BJ140" s="6" t="e">
        <f t="shared" si="262"/>
        <v>#N/A</v>
      </c>
      <c r="BK140" s="12" t="str">
        <f t="shared" si="304"/>
        <v/>
      </c>
      <c r="BL140" s="6" t="str">
        <f t="shared" si="263"/>
        <v/>
      </c>
      <c r="BM140" s="6" t="str">
        <f t="shared" si="290"/>
        <v/>
      </c>
      <c r="BN140" s="37" t="str">
        <f t="shared" si="264"/>
        <v/>
      </c>
      <c r="BO140" s="54" t="str">
        <f t="shared" si="305"/>
        <v/>
      </c>
      <c r="BP140" s="33"/>
      <c r="BQ140" s="33"/>
      <c r="BR140" s="33"/>
      <c r="BS140" s="33"/>
      <c r="BT140" s="164"/>
      <c r="BU140" s="6" t="e">
        <f t="shared" si="291"/>
        <v>#N/A</v>
      </c>
      <c r="BV140" s="6" t="e">
        <f t="shared" si="292"/>
        <v>#N/A</v>
      </c>
      <c r="BW140" s="6" t="str">
        <f t="shared" si="293"/>
        <v/>
      </c>
      <c r="BX140" s="6" t="str">
        <f>IF(AND(Sufficient_data="Yes",Include_study?="Yes",Moderator&lt;&gt;""),'Moderator Analysis'!F:F-CG$3,"")</f>
        <v/>
      </c>
      <c r="BY140" s="54" t="str">
        <f>IF(AND(Sufficient_data="Yes",Include_study?="Yes",Moderator&lt;&gt;""),Weightf*(Effect_size-CG$5-CG$4*'Moderator Analysis'!F:F)^2,"")</f>
        <v/>
      </c>
      <c r="BZ140" s="33"/>
      <c r="CA140" s="75" t="str">
        <f>IF(AND(Sufficient_data="Yes",Include_study?="Yes",Moderator&lt;&gt;""),1/('Publication Bias Analysis'!F140^2+CG$7),"")</f>
        <v/>
      </c>
      <c r="CB140" s="6" t="str">
        <f>IF(AND(Sufficient_data="Yes",Include_study?="Yes",CA140&lt;&gt;""),Effect_size-'Moderator Analysis'!J$37,"")</f>
        <v/>
      </c>
      <c r="CC140" s="6" t="str">
        <f t="shared" si="294"/>
        <v/>
      </c>
      <c r="CD140" s="54" t="str">
        <f>IF(AND(Sufficient_data="Yes",Include_study?="Yes",CA140&lt;&gt;""),CA:CA*(Effect_size-'Moderator Analysis'!J$29-'Moderator Analysis'!J$30*Moderator)^2,"")</f>
        <v/>
      </c>
      <c r="CI140" s="164"/>
      <c r="CJ140" s="166"/>
      <c r="CK140" s="6" t="str">
        <f t="shared" si="233"/>
        <v/>
      </c>
      <c r="CL140" s="37" t="str">
        <f t="shared" si="295"/>
        <v/>
      </c>
      <c r="CM140" s="37" t="str">
        <f>IF(AND(Include_study?="Yes",Sufficient_data="Yes"),1/(Standard_error^2+IF(Additional_model="Fixed effect",0,'Publication Bias Analysis'!L$32)),"")</f>
        <v/>
      </c>
      <c r="CN140" s="37" t="str">
        <f>IF(AND(Include_study?="Yes",Sufficient_data="Yes"),'Publication Bias Analysis'!E:E-'Publication Bias Analysis'!I$29,"")</f>
        <v/>
      </c>
      <c r="CO140" s="37" t="str">
        <f t="shared" si="296"/>
        <v/>
      </c>
      <c r="CP140" s="37" t="str">
        <f t="shared" si="297"/>
        <v/>
      </c>
      <c r="CQ140" s="104" t="str">
        <f t="shared" si="298"/>
        <v/>
      </c>
      <c r="CR140" s="104" t="str">
        <f>IF(AND(Include_study?="Yes",Sufficient_data="Yes"),CQ:CQ+IF(DC:DC&lt;0,-1,1)*COUNTIF(CQ$2:CQ139,CQ:CQ),"")</f>
        <v/>
      </c>
      <c r="CS140" s="104" t="str">
        <f>IF(AND(Include_study?="Yes",Sufficient_data="Yes"),RANK(DG:DG,DG:DG,1)*IF(DF:DF&lt;0,-1,1)+IF(DF:DF&lt;0,-1,1)*COUNTIF(CQ$2:CQ139,CQ:CQ),"")</f>
        <v/>
      </c>
      <c r="CT140" s="104" t="str">
        <f>IF(AND(Include_study?="Yes",Sufficient_data="Yes"),RANK(DJ:DJ,DJ:DJ,1)*IF(DI:DI&lt;0,-1,1)+IF(DI:DI&lt;0,-1,1)*COUNTIF(CQ$2:CQ139,CQ:CQ),"")</f>
        <v/>
      </c>
      <c r="CU140" s="6" t="e">
        <f>IF(AND(Include_study?="Yes",Sufficient_data="Yes"),'Publication Bias Analysis'!E:E,NA())</f>
        <v>#N/A</v>
      </c>
      <c r="CV140" s="54" t="e">
        <f>IF(AND(Include_study?="Yes",Sufficient_data="Yes"),'Publication Bias Analysis'!F:F,NA())</f>
        <v>#N/A</v>
      </c>
      <c r="CW140" s="33"/>
      <c r="CX140" s="33"/>
      <c r="CY140" s="33"/>
      <c r="CZ140" s="33"/>
      <c r="DA140" s="33"/>
      <c r="DB140" s="157"/>
      <c r="DC14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0" s="6" t="str">
        <f t="shared" si="265"/>
        <v/>
      </c>
      <c r="DE140" s="54" t="str">
        <f>IF(AND(Include_study?="Yes",Sufficient_data="Yes"),1/('Publication Bias Analysis'!F:F^2+IF(Additional_model="Fixed effect",0,$DN$6)),"")</f>
        <v/>
      </c>
      <c r="DF140" s="6" t="str">
        <f>IF(AND(Include_study?="Yes",Sufficient_data="Yes"),IF('Publication Bias Analysis'!L$38="Left",'Publication Bias Analysis'!E:E-DN$3,DN$3-'Publication Bias Analysis'!E:E),"")</f>
        <v/>
      </c>
      <c r="DG140" s="6" t="str">
        <f t="shared" si="266"/>
        <v/>
      </c>
      <c r="DH140" s="54" t="str">
        <f>IF(AND(DF140&lt;&gt;"",CR140&lt;=MAX(CR:CR)-DN$7),1/('Publication Bias Analysis'!F:F^2+IF(Additional_model="Fixed effect",0,$DN$13)),"")</f>
        <v/>
      </c>
      <c r="DI140" s="6" t="str">
        <f>IF(AND(Include_study?="Yes",Sufficient_data="Yes"),IF('Publication Bias Analysis'!L$38="Left",'Publication Bias Analysis'!E:E-DN$10,DN$10-'Publication Bias Analysis'!E:E),"")</f>
        <v/>
      </c>
      <c r="DJ140" s="6" t="str">
        <f t="shared" si="267"/>
        <v/>
      </c>
      <c r="DK140" s="54" t="str">
        <f t="shared" si="299"/>
        <v/>
      </c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W140" s="33"/>
      <c r="DX140" s="33"/>
      <c r="DY140" s="33"/>
      <c r="DZ140" s="33"/>
      <c r="EA140" s="33"/>
      <c r="EB140" s="157"/>
      <c r="EC140" s="6" t="str">
        <f>IF(AND(Include_study?="Yes",Sufficient_data="Yes"),Calculations!CO:CO-AVERAGE(Calculations!CO:CO),"")</f>
        <v/>
      </c>
      <c r="ED140" s="54" t="str">
        <f>IF(AND(Include_study?="Yes",Sufficient_data="Yes"),Calculations!CP140-('Publication Bias Analysis'!P$3+Calculations!CO140*'Publication Bias Analysis'!P$4),"")</f>
        <v/>
      </c>
      <c r="EE140" s="33"/>
      <c r="EF140" s="157"/>
      <c r="EG140" s="6" t="str">
        <f t="shared" si="300"/>
        <v/>
      </c>
      <c r="EH140" s="6" t="str">
        <f t="shared" si="240"/>
        <v/>
      </c>
      <c r="EI140" s="10" t="str">
        <f t="shared" si="301"/>
        <v/>
      </c>
      <c r="EJ140" s="10" t="str">
        <f t="shared" si="302"/>
        <v/>
      </c>
      <c r="EK140" s="10" t="str">
        <f>IF(AND(Include_study?="Yes",Sufficient_data="Yes"),COUNTIFS(EI$2:EI139,"&lt;"&amp;EI140,EJ$2:EJ139,"&lt;"&amp;EJ140)+COUNTIFS(EI$2:EI139,"&gt;"&amp;EI140,EJ$2:EJ139,"&gt;"&amp;EJ140)+COUNTIFS(EI141:EI$201,"&lt;"&amp;EI140,EJ141:EJ$201,"&lt;"&amp;EJ140)+COUNTIFS(EI141:EI$201,"&gt;"&amp;EI140,EJ141:EJ$201,"&gt;"&amp;EJ140),"")</f>
        <v/>
      </c>
      <c r="EL140" s="70" t="str">
        <f>IF(AND(Include_study?="Yes",Sufficient_data="Yes"),COUNTIFS(EI$2:EI139,"&lt;"&amp;EI140,EJ$2:EJ139,"&gt;"&amp;EJ140)+COUNTIFS(EI$2:EI139,"&gt;"&amp;EI140,EJ$2:EJ139,"&lt;"&amp;EJ140)+COUNTIFS(EI141:EI$201,"&lt;"&amp;EI140,EJ141:EJ$201,"&gt;"&amp;EJ140)+COUNTIFS(EI141:EI$201,"&gt;"&amp;EI140,EJ141:EJ$201,"&lt;"&amp;EJ140),"")</f>
        <v/>
      </c>
      <c r="EN140" s="157"/>
      <c r="EO140" s="33"/>
      <c r="EP140" s="33"/>
      <c r="EQ140" s="33"/>
      <c r="ER140" s="33"/>
      <c r="ES140" s="157"/>
      <c r="ET140" s="6" t="e">
        <f t="shared" si="243"/>
        <v>#N/A</v>
      </c>
      <c r="EU140" s="54" t="e">
        <f t="shared" si="244"/>
        <v>#N/A</v>
      </c>
      <c r="EV140" s="33"/>
      <c r="EW140" s="33"/>
      <c r="EX140" s="33"/>
      <c r="EY140" s="33"/>
      <c r="EZ140" s="33"/>
      <c r="FA140" s="157"/>
      <c r="FB140" s="10" t="str">
        <f>IF('Publication Bias Analysis'!AS:AS&lt;&gt;"",RANK('Publication Bias Analysis'!AS:AS,'Publication Bias Analysis'!AS:AS,1)+COUNTIF('Publication Bias Analysis'!AS$2:AS139,'Publication Bias Analysis'!AS140),"")</f>
        <v/>
      </c>
      <c r="FC140" s="6" t="str">
        <f t="shared" si="268"/>
        <v/>
      </c>
      <c r="FD140" s="43" t="e">
        <f>IF(AND(Include_study?="Yes",Sufficient_data="Yes"),'Publication Bias Analysis'!AR140,NA())</f>
        <v>#N/A</v>
      </c>
      <c r="FE140" s="43" t="e">
        <f>IF(AND(Include_study?="Yes",Sufficient_data="Yes"),'Publication Bias Analysis'!AS140,NA())</f>
        <v>#N/A</v>
      </c>
      <c r="FF140" s="6" t="str">
        <f>IF(AND(Include_study?="Yes",Sufficient_data="Yes"),Calculations!FD140-AVERAGE('Publication Bias Analysis'!AR:AR),"")</f>
        <v/>
      </c>
      <c r="FG140" s="54" t="str">
        <f>IF(AND(Include_study?="Yes",Sufficient_data="Yes"),FE:FE-('Publication Bias Analysis'!AV$30+'Publication Bias Analysis'!AV$31*FD:FD),"")</f>
        <v/>
      </c>
      <c r="FM140" s="157"/>
      <c r="FN140" s="6" t="str">
        <f t="shared" si="303"/>
        <v/>
      </c>
      <c r="FO140" s="6" t="str">
        <f t="shared" si="269"/>
        <v/>
      </c>
      <c r="FP140" s="54" t="str">
        <f t="shared" si="306"/>
        <v/>
      </c>
      <c r="FQ140" s="33"/>
    </row>
    <row r="141" spans="1:173" x14ac:dyDescent="0.2">
      <c r="A141" s="163"/>
      <c r="B141" s="10" t="str">
        <f>IF(AND(Sufficient_data="Yes",Include_study?="Yes"),IF(AND(Sort_By=$E$1,Order="Ascending"),IF(Input!Study_name="",COUNTIFS(Input!Study_name,"&lt;&gt;"&amp;"",Include_study?,"Yes",Sufficient_data,"Yes")+1,IF(COUNT(E141)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1" s="10" t="str">
        <f>IF(B141&lt;&gt;"",IF(B141=0,COUNTIF(B$2:B140,0)+1,COUNTIF(B$2:B140,B141)+COUNTIF(B:B,"&lt;"&amp;B141)+1),"")</f>
        <v/>
      </c>
      <c r="D141" s="10" t="str">
        <f t="shared" si="206"/>
        <v/>
      </c>
      <c r="E141" s="6" t="str">
        <f>IF(AND(Sufficient_data="Yes",Include_study?="Yes",Input!Study_name&lt;&gt;""),Input!Study_name,"")</f>
        <v/>
      </c>
      <c r="F141" s="6" t="str">
        <f>IF(AND(Sufficient_data="Yes",Include_study?="Yes"),Input!Effect_size,"")</f>
        <v/>
      </c>
      <c r="G141" s="10" t="str">
        <f>IF(AND(Sufficient_data="Yes",Include_study?="Yes",Input!Number_of_observations&lt;&gt;""),Input!Number_of_observations,"")</f>
        <v/>
      </c>
      <c r="H141" s="6" t="str">
        <f>IF(AND(Sufficient_data="Yes",Include_study?="Yes"),Input!Standard_error,"")</f>
        <v/>
      </c>
      <c r="I141" s="6" t="str">
        <f t="shared" si="207"/>
        <v/>
      </c>
      <c r="J141" s="6" t="str">
        <f t="shared" si="208"/>
        <v/>
      </c>
      <c r="K141" s="6" t="str">
        <f t="shared" si="270"/>
        <v/>
      </c>
      <c r="L141" s="6" t="str">
        <f t="shared" si="271"/>
        <v/>
      </c>
      <c r="M141" s="120" t="str">
        <f t="shared" si="272"/>
        <v/>
      </c>
      <c r="N141" s="54" t="str">
        <f t="shared" si="273"/>
        <v/>
      </c>
      <c r="O141" s="33"/>
      <c r="P141" s="75" t="e">
        <f t="shared" si="213"/>
        <v>#N/A</v>
      </c>
      <c r="Q141" s="6" t="e">
        <f>IF(AND(Sufficient_data="Yes",Include_study?="Yes",Input!Number_of_observations&lt;&gt;""),Effect_size-CI_Lower_limit,NA())</f>
        <v>#N/A</v>
      </c>
      <c r="R141" s="54" t="e">
        <f>IF(AND(Sufficient_data="Yes",Include_study?="Yes",Input!Number_of_observations&lt;&gt;""),CI_Upper_limit-Effect_size,NA())</f>
        <v>#N/A</v>
      </c>
      <c r="S141" s="33"/>
      <c r="T141" s="33"/>
      <c r="U141" s="33"/>
      <c r="V141" s="33"/>
      <c r="W141" s="163"/>
      <c r="X141" s="16" t="str">
        <f t="shared" si="245"/>
        <v/>
      </c>
      <c r="Y141" s="6" t="str">
        <f t="shared" si="274"/>
        <v/>
      </c>
      <c r="Z141" s="6" t="str">
        <f t="shared" si="215"/>
        <v/>
      </c>
      <c r="AA141" s="6" t="str">
        <f>IF(AND(Sufficient_data="Yes",Include_study?="Yes",Subgroup&lt;&gt;""),Input!Effect_size,"")</f>
        <v/>
      </c>
      <c r="AB141" s="6" t="str">
        <f t="shared" si="275"/>
        <v/>
      </c>
      <c r="AC141" s="6" t="str">
        <f t="shared" si="276"/>
        <v/>
      </c>
      <c r="AD141" s="6" t="str">
        <f t="shared" si="277"/>
        <v/>
      </c>
      <c r="AE141" s="6" t="str">
        <f t="shared" si="278"/>
        <v/>
      </c>
      <c r="AF141" s="6" t="str">
        <f t="shared" si="279"/>
        <v/>
      </c>
      <c r="AG141" s="125" t="str">
        <f t="shared" si="280"/>
        <v/>
      </c>
      <c r="AH141" s="128" t="str">
        <f t="shared" si="281"/>
        <v/>
      </c>
      <c r="AI141" s="33"/>
      <c r="AJ141" s="75" t="e">
        <f t="shared" si="246"/>
        <v>#N/A</v>
      </c>
      <c r="AK141" s="37" t="e">
        <f t="shared" si="282"/>
        <v>#N/A</v>
      </c>
      <c r="AL141" s="54" t="e">
        <f t="shared" si="283"/>
        <v>#N/A</v>
      </c>
      <c r="AM141" s="33"/>
      <c r="AN141" s="77" t="str">
        <f t="shared" si="247"/>
        <v/>
      </c>
      <c r="AO141" s="6" t="str">
        <f>IF(AND(Sufficient_data="Yes",Include_study?="Yes",Subgroup&lt;&gt;""),IF(COUNTIFS(Input!G$2:G140,"="&amp;"Yes",Input!C$2:C140,"="&amp;"Yes",Input!H$2:H140,"="&amp;Subgroup)&gt;0,"",Subgroup),"")</f>
        <v/>
      </c>
      <c r="AP141" s="16" t="str">
        <f t="shared" si="248"/>
        <v/>
      </c>
      <c r="AQ141" s="10" t="str">
        <f t="shared" si="249"/>
        <v/>
      </c>
      <c r="AR141" s="6" t="str">
        <f t="shared" si="250"/>
        <v/>
      </c>
      <c r="AS141" s="24" t="str">
        <f t="shared" si="251"/>
        <v/>
      </c>
      <c r="AT141" s="12" t="str">
        <f t="shared" si="252"/>
        <v/>
      </c>
      <c r="AU141" s="6" t="str">
        <f t="shared" si="253"/>
        <v/>
      </c>
      <c r="AV141" s="43" t="str">
        <f t="shared" si="284"/>
        <v/>
      </c>
      <c r="AW141" s="6" t="str">
        <f t="shared" si="254"/>
        <v/>
      </c>
      <c r="AX141" s="6" t="str">
        <f t="shared" si="255"/>
        <v/>
      </c>
      <c r="AY141" s="43" t="str">
        <f t="shared" si="285"/>
        <v/>
      </c>
      <c r="AZ141" s="16" t="str">
        <f t="shared" si="256"/>
        <v/>
      </c>
      <c r="BA141" s="131" t="str">
        <f t="shared" si="286"/>
        <v/>
      </c>
      <c r="BB141" s="131" t="str">
        <f t="shared" si="287"/>
        <v/>
      </c>
      <c r="BC141" s="6" t="str">
        <f t="shared" si="257"/>
        <v/>
      </c>
      <c r="BD141" s="6" t="str">
        <f t="shared" si="258"/>
        <v/>
      </c>
      <c r="BE141" s="131" t="str">
        <f t="shared" si="288"/>
        <v/>
      </c>
      <c r="BF141" s="131" t="str">
        <f t="shared" si="289"/>
        <v/>
      </c>
      <c r="BG141" s="6" t="str">
        <f t="shared" si="259"/>
        <v/>
      </c>
      <c r="BH141" s="6" t="str">
        <f t="shared" si="260"/>
        <v/>
      </c>
      <c r="BI141" s="6" t="str">
        <f t="shared" si="261"/>
        <v/>
      </c>
      <c r="BJ141" s="6" t="e">
        <f t="shared" si="262"/>
        <v>#N/A</v>
      </c>
      <c r="BK141" s="12" t="str">
        <f t="shared" si="304"/>
        <v/>
      </c>
      <c r="BL141" s="6" t="str">
        <f t="shared" si="263"/>
        <v/>
      </c>
      <c r="BM141" s="6" t="str">
        <f t="shared" si="290"/>
        <v/>
      </c>
      <c r="BN141" s="37" t="str">
        <f t="shared" si="264"/>
        <v/>
      </c>
      <c r="BO141" s="54" t="str">
        <f t="shared" si="305"/>
        <v/>
      </c>
      <c r="BP141" s="33"/>
      <c r="BQ141" s="33"/>
      <c r="BR141" s="33"/>
      <c r="BS141" s="33"/>
      <c r="BT141" s="164"/>
      <c r="BU141" s="6" t="e">
        <f t="shared" si="291"/>
        <v>#N/A</v>
      </c>
      <c r="BV141" s="6" t="e">
        <f t="shared" si="292"/>
        <v>#N/A</v>
      </c>
      <c r="BW141" s="6" t="str">
        <f t="shared" si="293"/>
        <v/>
      </c>
      <c r="BX141" s="6" t="str">
        <f>IF(AND(Sufficient_data="Yes",Include_study?="Yes",Moderator&lt;&gt;""),'Moderator Analysis'!F:F-CG$3,"")</f>
        <v/>
      </c>
      <c r="BY141" s="54" t="str">
        <f>IF(AND(Sufficient_data="Yes",Include_study?="Yes",Moderator&lt;&gt;""),Weightf*(Effect_size-CG$5-CG$4*'Moderator Analysis'!F:F)^2,"")</f>
        <v/>
      </c>
      <c r="BZ141" s="33"/>
      <c r="CA141" s="75" t="str">
        <f>IF(AND(Sufficient_data="Yes",Include_study?="Yes",Moderator&lt;&gt;""),1/('Publication Bias Analysis'!F141^2+CG$7),"")</f>
        <v/>
      </c>
      <c r="CB141" s="6" t="str">
        <f>IF(AND(Sufficient_data="Yes",Include_study?="Yes",CA141&lt;&gt;""),Effect_size-'Moderator Analysis'!J$37,"")</f>
        <v/>
      </c>
      <c r="CC141" s="6" t="str">
        <f t="shared" si="294"/>
        <v/>
      </c>
      <c r="CD141" s="54" t="str">
        <f>IF(AND(Sufficient_data="Yes",Include_study?="Yes",CA141&lt;&gt;""),CA:CA*(Effect_size-'Moderator Analysis'!J$29-'Moderator Analysis'!J$30*Moderator)^2,"")</f>
        <v/>
      </c>
      <c r="CI141" s="164"/>
      <c r="CJ141" s="166"/>
      <c r="CK141" s="6" t="str">
        <f t="shared" si="233"/>
        <v/>
      </c>
      <c r="CL141" s="37" t="str">
        <f t="shared" si="295"/>
        <v/>
      </c>
      <c r="CM141" s="37" t="str">
        <f>IF(AND(Include_study?="Yes",Sufficient_data="Yes"),1/(Standard_error^2+IF(Additional_model="Fixed effect",0,'Publication Bias Analysis'!L$32)),"")</f>
        <v/>
      </c>
      <c r="CN141" s="37" t="str">
        <f>IF(AND(Include_study?="Yes",Sufficient_data="Yes"),'Publication Bias Analysis'!E:E-'Publication Bias Analysis'!I$29,"")</f>
        <v/>
      </c>
      <c r="CO141" s="37" t="str">
        <f t="shared" si="296"/>
        <v/>
      </c>
      <c r="CP141" s="37" t="str">
        <f t="shared" si="297"/>
        <v/>
      </c>
      <c r="CQ141" s="104" t="str">
        <f t="shared" si="298"/>
        <v/>
      </c>
      <c r="CR141" s="104" t="str">
        <f>IF(AND(Include_study?="Yes",Sufficient_data="Yes"),CQ:CQ+IF(DC:DC&lt;0,-1,1)*COUNTIF(CQ$2:CQ140,CQ:CQ),"")</f>
        <v/>
      </c>
      <c r="CS141" s="104" t="str">
        <f>IF(AND(Include_study?="Yes",Sufficient_data="Yes"),RANK(DG:DG,DG:DG,1)*IF(DF:DF&lt;0,-1,1)+IF(DF:DF&lt;0,-1,1)*COUNTIF(CQ$2:CQ140,CQ:CQ),"")</f>
        <v/>
      </c>
      <c r="CT141" s="104" t="str">
        <f>IF(AND(Include_study?="Yes",Sufficient_data="Yes"),RANK(DJ:DJ,DJ:DJ,1)*IF(DI:DI&lt;0,-1,1)+IF(DI:DI&lt;0,-1,1)*COUNTIF(CQ$2:CQ140,CQ:CQ),"")</f>
        <v/>
      </c>
      <c r="CU141" s="6" t="e">
        <f>IF(AND(Include_study?="Yes",Sufficient_data="Yes"),'Publication Bias Analysis'!E:E,NA())</f>
        <v>#N/A</v>
      </c>
      <c r="CV141" s="54" t="e">
        <f>IF(AND(Include_study?="Yes",Sufficient_data="Yes"),'Publication Bias Analysis'!F:F,NA())</f>
        <v>#N/A</v>
      </c>
      <c r="CW141" s="33"/>
      <c r="CX141" s="33"/>
      <c r="CY141" s="33"/>
      <c r="CZ141" s="33"/>
      <c r="DA141" s="33"/>
      <c r="DB141" s="157"/>
      <c r="DC14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1" s="6" t="str">
        <f t="shared" si="265"/>
        <v/>
      </c>
      <c r="DE141" s="54" t="str">
        <f>IF(AND(Include_study?="Yes",Sufficient_data="Yes"),1/('Publication Bias Analysis'!F:F^2+IF(Additional_model="Fixed effect",0,$DN$6)),"")</f>
        <v/>
      </c>
      <c r="DF141" s="6" t="str">
        <f>IF(AND(Include_study?="Yes",Sufficient_data="Yes"),IF('Publication Bias Analysis'!L$38="Left",'Publication Bias Analysis'!E:E-DN$3,DN$3-'Publication Bias Analysis'!E:E),"")</f>
        <v/>
      </c>
      <c r="DG141" s="6" t="str">
        <f t="shared" si="266"/>
        <v/>
      </c>
      <c r="DH141" s="54" t="str">
        <f>IF(AND(DF141&lt;&gt;"",CR141&lt;=MAX(CR:CR)-DN$7),1/('Publication Bias Analysis'!F:F^2+IF(Additional_model="Fixed effect",0,$DN$13)),"")</f>
        <v/>
      </c>
      <c r="DI141" s="6" t="str">
        <f>IF(AND(Include_study?="Yes",Sufficient_data="Yes"),IF('Publication Bias Analysis'!L$38="Left",'Publication Bias Analysis'!E:E-DN$10,DN$10-'Publication Bias Analysis'!E:E),"")</f>
        <v/>
      </c>
      <c r="DJ141" s="6" t="str">
        <f t="shared" si="267"/>
        <v/>
      </c>
      <c r="DK141" s="54" t="str">
        <f t="shared" si="299"/>
        <v/>
      </c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W141" s="33"/>
      <c r="DX141" s="33"/>
      <c r="DY141" s="33"/>
      <c r="DZ141" s="33"/>
      <c r="EA141" s="33"/>
      <c r="EB141" s="157"/>
      <c r="EC141" s="6" t="str">
        <f>IF(AND(Include_study?="Yes",Sufficient_data="Yes"),Calculations!CO:CO-AVERAGE(Calculations!CO:CO),"")</f>
        <v/>
      </c>
      <c r="ED141" s="54" t="str">
        <f>IF(AND(Include_study?="Yes",Sufficient_data="Yes"),Calculations!CP141-('Publication Bias Analysis'!P$3+Calculations!CO141*'Publication Bias Analysis'!P$4),"")</f>
        <v/>
      </c>
      <c r="EE141" s="33"/>
      <c r="EF141" s="157"/>
      <c r="EG141" s="6" t="str">
        <f t="shared" si="300"/>
        <v/>
      </c>
      <c r="EH141" s="6" t="str">
        <f t="shared" si="240"/>
        <v/>
      </c>
      <c r="EI141" s="10" t="str">
        <f t="shared" si="301"/>
        <v/>
      </c>
      <c r="EJ141" s="10" t="str">
        <f t="shared" si="302"/>
        <v/>
      </c>
      <c r="EK141" s="10" t="str">
        <f>IF(AND(Include_study?="Yes",Sufficient_data="Yes"),COUNTIFS(EI$2:EI140,"&lt;"&amp;EI141,EJ$2:EJ140,"&lt;"&amp;EJ141)+COUNTIFS(EI$2:EI140,"&gt;"&amp;EI141,EJ$2:EJ140,"&gt;"&amp;EJ141)+COUNTIFS(EI142:EI$201,"&lt;"&amp;EI141,EJ142:EJ$201,"&lt;"&amp;EJ141)+COUNTIFS(EI142:EI$201,"&gt;"&amp;EI141,EJ142:EJ$201,"&gt;"&amp;EJ141),"")</f>
        <v/>
      </c>
      <c r="EL141" s="70" t="str">
        <f>IF(AND(Include_study?="Yes",Sufficient_data="Yes"),COUNTIFS(EI$2:EI140,"&lt;"&amp;EI141,EJ$2:EJ140,"&gt;"&amp;EJ141)+COUNTIFS(EI$2:EI140,"&gt;"&amp;EI141,EJ$2:EJ140,"&lt;"&amp;EJ141)+COUNTIFS(EI142:EI$201,"&lt;"&amp;EI141,EJ142:EJ$201,"&gt;"&amp;EJ141)+COUNTIFS(EI142:EI$201,"&gt;"&amp;EI141,EJ142:EJ$201,"&lt;"&amp;EJ141),"")</f>
        <v/>
      </c>
      <c r="EN141" s="157"/>
      <c r="EO141" s="33"/>
      <c r="EP141" s="33"/>
      <c r="EQ141" s="33"/>
      <c r="ER141" s="33"/>
      <c r="ES141" s="157"/>
      <c r="ET141" s="6" t="e">
        <f t="shared" si="243"/>
        <v>#N/A</v>
      </c>
      <c r="EU141" s="54" t="e">
        <f t="shared" si="244"/>
        <v>#N/A</v>
      </c>
      <c r="EV141" s="33"/>
      <c r="EW141" s="33"/>
      <c r="EX141" s="33"/>
      <c r="EY141" s="33"/>
      <c r="EZ141" s="33"/>
      <c r="FA141" s="157"/>
      <c r="FB141" s="10" t="str">
        <f>IF('Publication Bias Analysis'!AS:AS&lt;&gt;"",RANK('Publication Bias Analysis'!AS:AS,'Publication Bias Analysis'!AS:AS,1)+COUNTIF('Publication Bias Analysis'!AS$2:AS140,'Publication Bias Analysis'!AS141),"")</f>
        <v/>
      </c>
      <c r="FC141" s="6" t="str">
        <f t="shared" si="268"/>
        <v/>
      </c>
      <c r="FD141" s="43" t="e">
        <f>IF(AND(Include_study?="Yes",Sufficient_data="Yes"),'Publication Bias Analysis'!AR141,NA())</f>
        <v>#N/A</v>
      </c>
      <c r="FE141" s="43" t="e">
        <f>IF(AND(Include_study?="Yes",Sufficient_data="Yes"),'Publication Bias Analysis'!AS141,NA())</f>
        <v>#N/A</v>
      </c>
      <c r="FF141" s="6" t="str">
        <f>IF(AND(Include_study?="Yes",Sufficient_data="Yes"),Calculations!FD141-AVERAGE('Publication Bias Analysis'!AR:AR),"")</f>
        <v/>
      </c>
      <c r="FG141" s="54" t="str">
        <f>IF(AND(Include_study?="Yes",Sufficient_data="Yes"),FE:FE-('Publication Bias Analysis'!AV$30+'Publication Bias Analysis'!AV$31*FD:FD),"")</f>
        <v/>
      </c>
      <c r="FM141" s="157"/>
      <c r="FN141" s="6" t="str">
        <f t="shared" si="303"/>
        <v/>
      </c>
      <c r="FO141" s="6" t="str">
        <f t="shared" si="269"/>
        <v/>
      </c>
      <c r="FP141" s="54" t="str">
        <f t="shared" si="306"/>
        <v/>
      </c>
      <c r="FQ141" s="33"/>
    </row>
    <row r="142" spans="1:173" x14ac:dyDescent="0.2">
      <c r="A142" s="163"/>
      <c r="B142" s="10" t="str">
        <f>IF(AND(Sufficient_data="Yes",Include_study?="Yes"),IF(AND(Sort_By=$E$1,Order="Ascending"),IF(Input!Study_name="",COUNTIFS(Input!Study_name,"&lt;&gt;"&amp;"",Include_study?,"Yes",Sufficient_data,"Yes")+1,IF(COUNT(E142)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2" s="10" t="str">
        <f>IF(B142&lt;&gt;"",IF(B142=0,COUNTIF(B$2:B141,0)+1,COUNTIF(B$2:B141,B142)+COUNTIF(B:B,"&lt;"&amp;B142)+1),"")</f>
        <v/>
      </c>
      <c r="D142" s="10" t="str">
        <f t="shared" si="206"/>
        <v/>
      </c>
      <c r="E142" s="6" t="str">
        <f>IF(AND(Sufficient_data="Yes",Include_study?="Yes",Input!Study_name&lt;&gt;""),Input!Study_name,"")</f>
        <v/>
      </c>
      <c r="F142" s="6" t="str">
        <f>IF(AND(Sufficient_data="Yes",Include_study?="Yes"),Input!Effect_size,"")</f>
        <v/>
      </c>
      <c r="G142" s="10" t="str">
        <f>IF(AND(Sufficient_data="Yes",Include_study?="Yes",Input!Number_of_observations&lt;&gt;""),Input!Number_of_observations,"")</f>
        <v/>
      </c>
      <c r="H142" s="6" t="str">
        <f>IF(AND(Sufficient_data="Yes",Include_study?="Yes"),Input!Standard_error,"")</f>
        <v/>
      </c>
      <c r="I142" s="6" t="str">
        <f t="shared" si="207"/>
        <v/>
      </c>
      <c r="J142" s="6" t="str">
        <f t="shared" si="208"/>
        <v/>
      </c>
      <c r="K142" s="6" t="str">
        <f t="shared" si="270"/>
        <v/>
      </c>
      <c r="L142" s="6" t="str">
        <f t="shared" si="271"/>
        <v/>
      </c>
      <c r="M142" s="120" t="str">
        <f t="shared" si="272"/>
        <v/>
      </c>
      <c r="N142" s="54" t="str">
        <f t="shared" si="273"/>
        <v/>
      </c>
      <c r="O142" s="33"/>
      <c r="P142" s="75" t="e">
        <f t="shared" si="213"/>
        <v>#N/A</v>
      </c>
      <c r="Q142" s="6" t="e">
        <f>IF(AND(Sufficient_data="Yes",Include_study?="Yes",Input!Number_of_observations&lt;&gt;""),Effect_size-CI_Lower_limit,NA())</f>
        <v>#N/A</v>
      </c>
      <c r="R142" s="54" t="e">
        <f>IF(AND(Sufficient_data="Yes",Include_study?="Yes",Input!Number_of_observations&lt;&gt;""),CI_Upper_limit-Effect_size,NA())</f>
        <v>#N/A</v>
      </c>
      <c r="S142" s="33"/>
      <c r="T142" s="33"/>
      <c r="U142" s="33"/>
      <c r="V142" s="33"/>
      <c r="W142" s="163"/>
      <c r="X142" s="16" t="str">
        <f t="shared" si="245"/>
        <v/>
      </c>
      <c r="Y142" s="6" t="str">
        <f t="shared" si="274"/>
        <v/>
      </c>
      <c r="Z142" s="6" t="str">
        <f t="shared" si="215"/>
        <v/>
      </c>
      <c r="AA142" s="6" t="str">
        <f>IF(AND(Sufficient_data="Yes",Include_study?="Yes",Subgroup&lt;&gt;""),Input!Effect_size,"")</f>
        <v/>
      </c>
      <c r="AB142" s="6" t="str">
        <f t="shared" si="275"/>
        <v/>
      </c>
      <c r="AC142" s="6" t="str">
        <f t="shared" si="276"/>
        <v/>
      </c>
      <c r="AD142" s="6" t="str">
        <f t="shared" si="277"/>
        <v/>
      </c>
      <c r="AE142" s="6" t="str">
        <f t="shared" si="278"/>
        <v/>
      </c>
      <c r="AF142" s="6" t="str">
        <f t="shared" si="279"/>
        <v/>
      </c>
      <c r="AG142" s="125" t="str">
        <f t="shared" si="280"/>
        <v/>
      </c>
      <c r="AH142" s="128" t="str">
        <f t="shared" si="281"/>
        <v/>
      </c>
      <c r="AI142" s="33"/>
      <c r="AJ142" s="75" t="e">
        <f t="shared" si="246"/>
        <v>#N/A</v>
      </c>
      <c r="AK142" s="37" t="e">
        <f t="shared" si="282"/>
        <v>#N/A</v>
      </c>
      <c r="AL142" s="54" t="e">
        <f t="shared" si="283"/>
        <v>#N/A</v>
      </c>
      <c r="AM142" s="33"/>
      <c r="AN142" s="77" t="str">
        <f t="shared" si="247"/>
        <v/>
      </c>
      <c r="AO142" s="6" t="str">
        <f>IF(AND(Sufficient_data="Yes",Include_study?="Yes",Subgroup&lt;&gt;""),IF(COUNTIFS(Input!G$2:G141,"="&amp;"Yes",Input!C$2:C141,"="&amp;"Yes",Input!H$2:H141,"="&amp;Subgroup)&gt;0,"",Subgroup),"")</f>
        <v/>
      </c>
      <c r="AP142" s="16" t="str">
        <f t="shared" si="248"/>
        <v/>
      </c>
      <c r="AQ142" s="10" t="str">
        <f t="shared" si="249"/>
        <v/>
      </c>
      <c r="AR142" s="6" t="str">
        <f t="shared" si="250"/>
        <v/>
      </c>
      <c r="AS142" s="24" t="str">
        <f t="shared" si="251"/>
        <v/>
      </c>
      <c r="AT142" s="12" t="str">
        <f t="shared" si="252"/>
        <v/>
      </c>
      <c r="AU142" s="6" t="str">
        <f t="shared" si="253"/>
        <v/>
      </c>
      <c r="AV142" s="43" t="str">
        <f t="shared" si="284"/>
        <v/>
      </c>
      <c r="AW142" s="6" t="str">
        <f t="shared" si="254"/>
        <v/>
      </c>
      <c r="AX142" s="6" t="str">
        <f t="shared" si="255"/>
        <v/>
      </c>
      <c r="AY142" s="43" t="str">
        <f t="shared" si="285"/>
        <v/>
      </c>
      <c r="AZ142" s="16" t="str">
        <f t="shared" si="256"/>
        <v/>
      </c>
      <c r="BA142" s="131" t="str">
        <f t="shared" si="286"/>
        <v/>
      </c>
      <c r="BB142" s="131" t="str">
        <f t="shared" si="287"/>
        <v/>
      </c>
      <c r="BC142" s="6" t="str">
        <f t="shared" si="257"/>
        <v/>
      </c>
      <c r="BD142" s="6" t="str">
        <f t="shared" si="258"/>
        <v/>
      </c>
      <c r="BE142" s="131" t="str">
        <f t="shared" si="288"/>
        <v/>
      </c>
      <c r="BF142" s="131" t="str">
        <f t="shared" si="289"/>
        <v/>
      </c>
      <c r="BG142" s="6" t="str">
        <f t="shared" si="259"/>
        <v/>
      </c>
      <c r="BH142" s="6" t="str">
        <f t="shared" si="260"/>
        <v/>
      </c>
      <c r="BI142" s="6" t="str">
        <f t="shared" si="261"/>
        <v/>
      </c>
      <c r="BJ142" s="6" t="e">
        <f t="shared" si="262"/>
        <v>#N/A</v>
      </c>
      <c r="BK142" s="12" t="str">
        <f t="shared" si="304"/>
        <v/>
      </c>
      <c r="BL142" s="6" t="str">
        <f t="shared" si="263"/>
        <v/>
      </c>
      <c r="BM142" s="6" t="str">
        <f t="shared" si="290"/>
        <v/>
      </c>
      <c r="BN142" s="37" t="str">
        <f t="shared" si="264"/>
        <v/>
      </c>
      <c r="BO142" s="54" t="str">
        <f t="shared" si="305"/>
        <v/>
      </c>
      <c r="BP142" s="33"/>
      <c r="BQ142" s="33"/>
      <c r="BR142" s="33"/>
      <c r="BS142" s="33"/>
      <c r="BT142" s="164"/>
      <c r="BU142" s="6" t="e">
        <f t="shared" si="291"/>
        <v>#N/A</v>
      </c>
      <c r="BV142" s="6" t="e">
        <f t="shared" si="292"/>
        <v>#N/A</v>
      </c>
      <c r="BW142" s="6" t="str">
        <f t="shared" si="293"/>
        <v/>
      </c>
      <c r="BX142" s="6" t="str">
        <f>IF(AND(Sufficient_data="Yes",Include_study?="Yes",Moderator&lt;&gt;""),'Moderator Analysis'!F:F-CG$3,"")</f>
        <v/>
      </c>
      <c r="BY142" s="54" t="str">
        <f>IF(AND(Sufficient_data="Yes",Include_study?="Yes",Moderator&lt;&gt;""),Weightf*(Effect_size-CG$5-CG$4*'Moderator Analysis'!F:F)^2,"")</f>
        <v/>
      </c>
      <c r="BZ142" s="33"/>
      <c r="CA142" s="75" t="str">
        <f>IF(AND(Sufficient_data="Yes",Include_study?="Yes",Moderator&lt;&gt;""),1/('Publication Bias Analysis'!F142^2+CG$7),"")</f>
        <v/>
      </c>
      <c r="CB142" s="6" t="str">
        <f>IF(AND(Sufficient_data="Yes",Include_study?="Yes",CA142&lt;&gt;""),Effect_size-'Moderator Analysis'!J$37,"")</f>
        <v/>
      </c>
      <c r="CC142" s="6" t="str">
        <f t="shared" si="294"/>
        <v/>
      </c>
      <c r="CD142" s="54" t="str">
        <f>IF(AND(Sufficient_data="Yes",Include_study?="Yes",CA142&lt;&gt;""),CA:CA*(Effect_size-'Moderator Analysis'!J$29-'Moderator Analysis'!J$30*Moderator)^2,"")</f>
        <v/>
      </c>
      <c r="CI142" s="164"/>
      <c r="CJ142" s="166"/>
      <c r="CK142" s="6" t="str">
        <f t="shared" si="233"/>
        <v/>
      </c>
      <c r="CL142" s="37" t="str">
        <f t="shared" si="295"/>
        <v/>
      </c>
      <c r="CM142" s="37" t="str">
        <f>IF(AND(Include_study?="Yes",Sufficient_data="Yes"),1/(Standard_error^2+IF(Additional_model="Fixed effect",0,'Publication Bias Analysis'!L$32)),"")</f>
        <v/>
      </c>
      <c r="CN142" s="37" t="str">
        <f>IF(AND(Include_study?="Yes",Sufficient_data="Yes"),'Publication Bias Analysis'!E:E-'Publication Bias Analysis'!I$29,"")</f>
        <v/>
      </c>
      <c r="CO142" s="37" t="str">
        <f t="shared" si="296"/>
        <v/>
      </c>
      <c r="CP142" s="37" t="str">
        <f t="shared" si="297"/>
        <v/>
      </c>
      <c r="CQ142" s="104" t="str">
        <f t="shared" si="298"/>
        <v/>
      </c>
      <c r="CR142" s="104" t="str">
        <f>IF(AND(Include_study?="Yes",Sufficient_data="Yes"),CQ:CQ+IF(DC:DC&lt;0,-1,1)*COUNTIF(CQ$2:CQ141,CQ:CQ),"")</f>
        <v/>
      </c>
      <c r="CS142" s="104" t="str">
        <f>IF(AND(Include_study?="Yes",Sufficient_data="Yes"),RANK(DG:DG,DG:DG,1)*IF(DF:DF&lt;0,-1,1)+IF(DF:DF&lt;0,-1,1)*COUNTIF(CQ$2:CQ141,CQ:CQ),"")</f>
        <v/>
      </c>
      <c r="CT142" s="104" t="str">
        <f>IF(AND(Include_study?="Yes",Sufficient_data="Yes"),RANK(DJ:DJ,DJ:DJ,1)*IF(DI:DI&lt;0,-1,1)+IF(DI:DI&lt;0,-1,1)*COUNTIF(CQ$2:CQ141,CQ:CQ),"")</f>
        <v/>
      </c>
      <c r="CU142" s="6" t="e">
        <f>IF(AND(Include_study?="Yes",Sufficient_data="Yes"),'Publication Bias Analysis'!E:E,NA())</f>
        <v>#N/A</v>
      </c>
      <c r="CV142" s="54" t="e">
        <f>IF(AND(Include_study?="Yes",Sufficient_data="Yes"),'Publication Bias Analysis'!F:F,NA())</f>
        <v>#N/A</v>
      </c>
      <c r="CW142" s="33"/>
      <c r="CX142" s="33"/>
      <c r="CY142" s="33"/>
      <c r="CZ142" s="33"/>
      <c r="DA142" s="33"/>
      <c r="DB142" s="157"/>
      <c r="DC14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2" s="6" t="str">
        <f t="shared" si="265"/>
        <v/>
      </c>
      <c r="DE142" s="54" t="str">
        <f>IF(AND(Include_study?="Yes",Sufficient_data="Yes"),1/('Publication Bias Analysis'!F:F^2+IF(Additional_model="Fixed effect",0,$DN$6)),"")</f>
        <v/>
      </c>
      <c r="DF142" s="6" t="str">
        <f>IF(AND(Include_study?="Yes",Sufficient_data="Yes"),IF('Publication Bias Analysis'!L$38="Left",'Publication Bias Analysis'!E:E-DN$3,DN$3-'Publication Bias Analysis'!E:E),"")</f>
        <v/>
      </c>
      <c r="DG142" s="6" t="str">
        <f t="shared" si="266"/>
        <v/>
      </c>
      <c r="DH142" s="54" t="str">
        <f>IF(AND(DF142&lt;&gt;"",CR142&lt;=MAX(CR:CR)-DN$7),1/('Publication Bias Analysis'!F:F^2+IF(Additional_model="Fixed effect",0,$DN$13)),"")</f>
        <v/>
      </c>
      <c r="DI142" s="6" t="str">
        <f>IF(AND(Include_study?="Yes",Sufficient_data="Yes"),IF('Publication Bias Analysis'!L$38="Left",'Publication Bias Analysis'!E:E-DN$10,DN$10-'Publication Bias Analysis'!E:E),"")</f>
        <v/>
      </c>
      <c r="DJ142" s="6" t="str">
        <f t="shared" si="267"/>
        <v/>
      </c>
      <c r="DK142" s="54" t="str">
        <f t="shared" si="299"/>
        <v/>
      </c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W142" s="33"/>
      <c r="DX142" s="33"/>
      <c r="DY142" s="33"/>
      <c r="DZ142" s="33"/>
      <c r="EA142" s="33"/>
      <c r="EB142" s="157"/>
      <c r="EC142" s="6" t="str">
        <f>IF(AND(Include_study?="Yes",Sufficient_data="Yes"),Calculations!CO:CO-AVERAGE(Calculations!CO:CO),"")</f>
        <v/>
      </c>
      <c r="ED142" s="54" t="str">
        <f>IF(AND(Include_study?="Yes",Sufficient_data="Yes"),Calculations!CP142-('Publication Bias Analysis'!P$3+Calculations!CO142*'Publication Bias Analysis'!P$4),"")</f>
        <v/>
      </c>
      <c r="EE142" s="33"/>
      <c r="EF142" s="157"/>
      <c r="EG142" s="6" t="str">
        <f t="shared" si="300"/>
        <v/>
      </c>
      <c r="EH142" s="6" t="str">
        <f t="shared" si="240"/>
        <v/>
      </c>
      <c r="EI142" s="10" t="str">
        <f t="shared" si="301"/>
        <v/>
      </c>
      <c r="EJ142" s="10" t="str">
        <f t="shared" si="302"/>
        <v/>
      </c>
      <c r="EK142" s="10" t="str">
        <f>IF(AND(Include_study?="Yes",Sufficient_data="Yes"),COUNTIFS(EI$2:EI141,"&lt;"&amp;EI142,EJ$2:EJ141,"&lt;"&amp;EJ142)+COUNTIFS(EI$2:EI141,"&gt;"&amp;EI142,EJ$2:EJ141,"&gt;"&amp;EJ142)+COUNTIFS(EI143:EI$201,"&lt;"&amp;EI142,EJ143:EJ$201,"&lt;"&amp;EJ142)+COUNTIFS(EI143:EI$201,"&gt;"&amp;EI142,EJ143:EJ$201,"&gt;"&amp;EJ142),"")</f>
        <v/>
      </c>
      <c r="EL142" s="70" t="str">
        <f>IF(AND(Include_study?="Yes",Sufficient_data="Yes"),COUNTIFS(EI$2:EI141,"&lt;"&amp;EI142,EJ$2:EJ141,"&gt;"&amp;EJ142)+COUNTIFS(EI$2:EI141,"&gt;"&amp;EI142,EJ$2:EJ141,"&lt;"&amp;EJ142)+COUNTIFS(EI143:EI$201,"&lt;"&amp;EI142,EJ143:EJ$201,"&gt;"&amp;EJ142)+COUNTIFS(EI143:EI$201,"&gt;"&amp;EI142,EJ143:EJ$201,"&lt;"&amp;EJ142),"")</f>
        <v/>
      </c>
      <c r="EN142" s="157"/>
      <c r="EO142" s="33"/>
      <c r="EP142" s="33"/>
      <c r="EQ142" s="33"/>
      <c r="ER142" s="33"/>
      <c r="ES142" s="157"/>
      <c r="ET142" s="6" t="e">
        <f t="shared" si="243"/>
        <v>#N/A</v>
      </c>
      <c r="EU142" s="54" t="e">
        <f t="shared" si="244"/>
        <v>#N/A</v>
      </c>
      <c r="EV142" s="33"/>
      <c r="EW142" s="33"/>
      <c r="EX142" s="33"/>
      <c r="EY142" s="33"/>
      <c r="EZ142" s="33"/>
      <c r="FA142" s="157"/>
      <c r="FB142" s="10" t="str">
        <f>IF('Publication Bias Analysis'!AS:AS&lt;&gt;"",RANK('Publication Bias Analysis'!AS:AS,'Publication Bias Analysis'!AS:AS,1)+COUNTIF('Publication Bias Analysis'!AS$2:AS141,'Publication Bias Analysis'!AS142),"")</f>
        <v/>
      </c>
      <c r="FC142" s="6" t="str">
        <f t="shared" si="268"/>
        <v/>
      </c>
      <c r="FD142" s="43" t="e">
        <f>IF(AND(Include_study?="Yes",Sufficient_data="Yes"),'Publication Bias Analysis'!AR142,NA())</f>
        <v>#N/A</v>
      </c>
      <c r="FE142" s="43" t="e">
        <f>IF(AND(Include_study?="Yes",Sufficient_data="Yes"),'Publication Bias Analysis'!AS142,NA())</f>
        <v>#N/A</v>
      </c>
      <c r="FF142" s="6" t="str">
        <f>IF(AND(Include_study?="Yes",Sufficient_data="Yes"),Calculations!FD142-AVERAGE('Publication Bias Analysis'!AR:AR),"")</f>
        <v/>
      </c>
      <c r="FG142" s="54" t="str">
        <f>IF(AND(Include_study?="Yes",Sufficient_data="Yes"),FE:FE-('Publication Bias Analysis'!AV$30+'Publication Bias Analysis'!AV$31*FD:FD),"")</f>
        <v/>
      </c>
      <c r="FM142" s="157"/>
      <c r="FN142" s="6" t="str">
        <f t="shared" si="303"/>
        <v/>
      </c>
      <c r="FO142" s="6" t="str">
        <f t="shared" si="269"/>
        <v/>
      </c>
      <c r="FP142" s="54" t="str">
        <f t="shared" si="306"/>
        <v/>
      </c>
      <c r="FQ142" s="33"/>
    </row>
    <row r="143" spans="1:173" x14ac:dyDescent="0.2">
      <c r="A143" s="163"/>
      <c r="B143" s="10" t="str">
        <f>IF(AND(Sufficient_data="Yes",Include_study?="Yes"),IF(AND(Sort_By=$E$1,Order="Ascending"),IF(Input!Study_name="",COUNTIFS(Input!Study_name,"&lt;&gt;"&amp;"",Include_study?,"Yes",Sufficient_data,"Yes")+1,IF(COUNT(E143)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3" s="10" t="str">
        <f>IF(B143&lt;&gt;"",IF(B143=0,COUNTIF(B$2:B142,0)+1,COUNTIF(B$2:B142,B143)+COUNTIF(B:B,"&lt;"&amp;B143)+1),"")</f>
        <v/>
      </c>
      <c r="D143" s="10" t="str">
        <f t="shared" si="206"/>
        <v/>
      </c>
      <c r="E143" s="6" t="str">
        <f>IF(AND(Sufficient_data="Yes",Include_study?="Yes",Input!Study_name&lt;&gt;""),Input!Study_name,"")</f>
        <v/>
      </c>
      <c r="F143" s="6" t="str">
        <f>IF(AND(Sufficient_data="Yes",Include_study?="Yes"),Input!Effect_size,"")</f>
        <v/>
      </c>
      <c r="G143" s="10" t="str">
        <f>IF(AND(Sufficient_data="Yes",Include_study?="Yes",Input!Number_of_observations&lt;&gt;""),Input!Number_of_observations,"")</f>
        <v/>
      </c>
      <c r="H143" s="6" t="str">
        <f>IF(AND(Sufficient_data="Yes",Include_study?="Yes"),Input!Standard_error,"")</f>
        <v/>
      </c>
      <c r="I143" s="6" t="str">
        <f t="shared" si="207"/>
        <v/>
      </c>
      <c r="J143" s="6" t="str">
        <f t="shared" si="208"/>
        <v/>
      </c>
      <c r="K143" s="6" t="str">
        <f t="shared" si="270"/>
        <v/>
      </c>
      <c r="L143" s="6" t="str">
        <f t="shared" si="271"/>
        <v/>
      </c>
      <c r="M143" s="120" t="str">
        <f t="shared" si="272"/>
        <v/>
      </c>
      <c r="N143" s="54" t="str">
        <f t="shared" si="273"/>
        <v/>
      </c>
      <c r="O143" s="33"/>
      <c r="P143" s="75" t="e">
        <f t="shared" si="213"/>
        <v>#N/A</v>
      </c>
      <c r="Q143" s="6" t="e">
        <f>IF(AND(Sufficient_data="Yes",Include_study?="Yes",Input!Number_of_observations&lt;&gt;""),Effect_size-CI_Lower_limit,NA())</f>
        <v>#N/A</v>
      </c>
      <c r="R143" s="54" t="e">
        <f>IF(AND(Sufficient_data="Yes",Include_study?="Yes",Input!Number_of_observations&lt;&gt;""),CI_Upper_limit-Effect_size,NA())</f>
        <v>#N/A</v>
      </c>
      <c r="S143" s="33"/>
      <c r="T143" s="33"/>
      <c r="U143" s="33"/>
      <c r="V143" s="33"/>
      <c r="W143" s="163"/>
      <c r="X143" s="16" t="str">
        <f t="shared" si="245"/>
        <v/>
      </c>
      <c r="Y143" s="6" t="str">
        <f t="shared" si="274"/>
        <v/>
      </c>
      <c r="Z143" s="6" t="str">
        <f t="shared" si="215"/>
        <v/>
      </c>
      <c r="AA143" s="6" t="str">
        <f>IF(AND(Sufficient_data="Yes",Include_study?="Yes",Subgroup&lt;&gt;""),Input!Effect_size,"")</f>
        <v/>
      </c>
      <c r="AB143" s="6" t="str">
        <f t="shared" si="275"/>
        <v/>
      </c>
      <c r="AC143" s="6" t="str">
        <f t="shared" si="276"/>
        <v/>
      </c>
      <c r="AD143" s="6" t="str">
        <f t="shared" si="277"/>
        <v/>
      </c>
      <c r="AE143" s="6" t="str">
        <f t="shared" si="278"/>
        <v/>
      </c>
      <c r="AF143" s="6" t="str">
        <f t="shared" si="279"/>
        <v/>
      </c>
      <c r="AG143" s="125" t="str">
        <f t="shared" si="280"/>
        <v/>
      </c>
      <c r="AH143" s="128" t="str">
        <f t="shared" si="281"/>
        <v/>
      </c>
      <c r="AI143" s="33"/>
      <c r="AJ143" s="75" t="e">
        <f t="shared" si="246"/>
        <v>#N/A</v>
      </c>
      <c r="AK143" s="37" t="e">
        <f t="shared" si="282"/>
        <v>#N/A</v>
      </c>
      <c r="AL143" s="54" t="e">
        <f t="shared" si="283"/>
        <v>#N/A</v>
      </c>
      <c r="AM143" s="33"/>
      <c r="AN143" s="77" t="str">
        <f t="shared" si="247"/>
        <v/>
      </c>
      <c r="AO143" s="6" t="str">
        <f>IF(AND(Sufficient_data="Yes",Include_study?="Yes",Subgroup&lt;&gt;""),IF(COUNTIFS(Input!G$2:G142,"="&amp;"Yes",Input!C$2:C142,"="&amp;"Yes",Input!H$2:H142,"="&amp;Subgroup)&gt;0,"",Subgroup),"")</f>
        <v/>
      </c>
      <c r="AP143" s="16" t="str">
        <f t="shared" si="248"/>
        <v/>
      </c>
      <c r="AQ143" s="10" t="str">
        <f t="shared" si="249"/>
        <v/>
      </c>
      <c r="AR143" s="6" t="str">
        <f t="shared" si="250"/>
        <v/>
      </c>
      <c r="AS143" s="24" t="str">
        <f t="shared" si="251"/>
        <v/>
      </c>
      <c r="AT143" s="12" t="str">
        <f t="shared" si="252"/>
        <v/>
      </c>
      <c r="AU143" s="6" t="str">
        <f t="shared" si="253"/>
        <v/>
      </c>
      <c r="AV143" s="43" t="str">
        <f t="shared" si="284"/>
        <v/>
      </c>
      <c r="AW143" s="6" t="str">
        <f t="shared" si="254"/>
        <v/>
      </c>
      <c r="AX143" s="6" t="str">
        <f t="shared" si="255"/>
        <v/>
      </c>
      <c r="AY143" s="43" t="str">
        <f t="shared" si="285"/>
        <v/>
      </c>
      <c r="AZ143" s="16" t="str">
        <f t="shared" si="256"/>
        <v/>
      </c>
      <c r="BA143" s="131" t="str">
        <f t="shared" si="286"/>
        <v/>
      </c>
      <c r="BB143" s="131" t="str">
        <f t="shared" si="287"/>
        <v/>
      </c>
      <c r="BC143" s="6" t="str">
        <f t="shared" si="257"/>
        <v/>
      </c>
      <c r="BD143" s="6" t="str">
        <f t="shared" si="258"/>
        <v/>
      </c>
      <c r="BE143" s="131" t="str">
        <f t="shared" si="288"/>
        <v/>
      </c>
      <c r="BF143" s="131" t="str">
        <f t="shared" si="289"/>
        <v/>
      </c>
      <c r="BG143" s="6" t="str">
        <f t="shared" si="259"/>
        <v/>
      </c>
      <c r="BH143" s="6" t="str">
        <f t="shared" si="260"/>
        <v/>
      </c>
      <c r="BI143" s="6" t="str">
        <f t="shared" si="261"/>
        <v/>
      </c>
      <c r="BJ143" s="6" t="e">
        <f t="shared" si="262"/>
        <v>#N/A</v>
      </c>
      <c r="BK143" s="12" t="str">
        <f t="shared" si="304"/>
        <v/>
      </c>
      <c r="BL143" s="6" t="str">
        <f t="shared" si="263"/>
        <v/>
      </c>
      <c r="BM143" s="6" t="str">
        <f t="shared" si="290"/>
        <v/>
      </c>
      <c r="BN143" s="37" t="str">
        <f t="shared" si="264"/>
        <v/>
      </c>
      <c r="BO143" s="54" t="str">
        <f t="shared" si="305"/>
        <v/>
      </c>
      <c r="BP143" s="33"/>
      <c r="BQ143" s="33"/>
      <c r="BR143" s="33"/>
      <c r="BS143" s="33"/>
      <c r="BT143" s="164"/>
      <c r="BU143" s="6" t="e">
        <f t="shared" si="291"/>
        <v>#N/A</v>
      </c>
      <c r="BV143" s="6" t="e">
        <f t="shared" si="292"/>
        <v>#N/A</v>
      </c>
      <c r="BW143" s="6" t="str">
        <f t="shared" si="293"/>
        <v/>
      </c>
      <c r="BX143" s="6" t="str">
        <f>IF(AND(Sufficient_data="Yes",Include_study?="Yes",Moderator&lt;&gt;""),'Moderator Analysis'!F:F-CG$3,"")</f>
        <v/>
      </c>
      <c r="BY143" s="54" t="str">
        <f>IF(AND(Sufficient_data="Yes",Include_study?="Yes",Moderator&lt;&gt;""),Weightf*(Effect_size-CG$5-CG$4*'Moderator Analysis'!F:F)^2,"")</f>
        <v/>
      </c>
      <c r="BZ143" s="33"/>
      <c r="CA143" s="75" t="str">
        <f>IF(AND(Sufficient_data="Yes",Include_study?="Yes",Moderator&lt;&gt;""),1/('Publication Bias Analysis'!F143^2+CG$7),"")</f>
        <v/>
      </c>
      <c r="CB143" s="6" t="str">
        <f>IF(AND(Sufficient_data="Yes",Include_study?="Yes",CA143&lt;&gt;""),Effect_size-'Moderator Analysis'!J$37,"")</f>
        <v/>
      </c>
      <c r="CC143" s="6" t="str">
        <f t="shared" si="294"/>
        <v/>
      </c>
      <c r="CD143" s="54" t="str">
        <f>IF(AND(Sufficient_data="Yes",Include_study?="Yes",CA143&lt;&gt;""),CA:CA*(Effect_size-'Moderator Analysis'!J$29-'Moderator Analysis'!J$30*Moderator)^2,"")</f>
        <v/>
      </c>
      <c r="CI143" s="164"/>
      <c r="CJ143" s="166"/>
      <c r="CK143" s="6" t="str">
        <f t="shared" si="233"/>
        <v/>
      </c>
      <c r="CL143" s="37" t="str">
        <f t="shared" si="295"/>
        <v/>
      </c>
      <c r="CM143" s="37" t="str">
        <f>IF(AND(Include_study?="Yes",Sufficient_data="Yes"),1/(Standard_error^2+IF(Additional_model="Fixed effect",0,'Publication Bias Analysis'!L$32)),"")</f>
        <v/>
      </c>
      <c r="CN143" s="37" t="str">
        <f>IF(AND(Include_study?="Yes",Sufficient_data="Yes"),'Publication Bias Analysis'!E:E-'Publication Bias Analysis'!I$29,"")</f>
        <v/>
      </c>
      <c r="CO143" s="37" t="str">
        <f t="shared" si="296"/>
        <v/>
      </c>
      <c r="CP143" s="37" t="str">
        <f t="shared" si="297"/>
        <v/>
      </c>
      <c r="CQ143" s="104" t="str">
        <f t="shared" si="298"/>
        <v/>
      </c>
      <c r="CR143" s="104" t="str">
        <f>IF(AND(Include_study?="Yes",Sufficient_data="Yes"),CQ:CQ+IF(DC:DC&lt;0,-1,1)*COUNTIF(CQ$2:CQ142,CQ:CQ),"")</f>
        <v/>
      </c>
      <c r="CS143" s="104" t="str">
        <f>IF(AND(Include_study?="Yes",Sufficient_data="Yes"),RANK(DG:DG,DG:DG,1)*IF(DF:DF&lt;0,-1,1)+IF(DF:DF&lt;0,-1,1)*COUNTIF(CQ$2:CQ142,CQ:CQ),"")</f>
        <v/>
      </c>
      <c r="CT143" s="104" t="str">
        <f>IF(AND(Include_study?="Yes",Sufficient_data="Yes"),RANK(DJ:DJ,DJ:DJ,1)*IF(DI:DI&lt;0,-1,1)+IF(DI:DI&lt;0,-1,1)*COUNTIF(CQ$2:CQ142,CQ:CQ),"")</f>
        <v/>
      </c>
      <c r="CU143" s="6" t="e">
        <f>IF(AND(Include_study?="Yes",Sufficient_data="Yes"),'Publication Bias Analysis'!E:E,NA())</f>
        <v>#N/A</v>
      </c>
      <c r="CV143" s="54" t="e">
        <f>IF(AND(Include_study?="Yes",Sufficient_data="Yes"),'Publication Bias Analysis'!F:F,NA())</f>
        <v>#N/A</v>
      </c>
      <c r="CW143" s="33"/>
      <c r="CX143" s="33"/>
      <c r="CY143" s="33"/>
      <c r="CZ143" s="33"/>
      <c r="DA143" s="33"/>
      <c r="DB143" s="157"/>
      <c r="DC14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3" s="6" t="str">
        <f t="shared" si="265"/>
        <v/>
      </c>
      <c r="DE143" s="54" t="str">
        <f>IF(AND(Include_study?="Yes",Sufficient_data="Yes"),1/('Publication Bias Analysis'!F:F^2+IF(Additional_model="Fixed effect",0,$DN$6)),"")</f>
        <v/>
      </c>
      <c r="DF143" s="6" t="str">
        <f>IF(AND(Include_study?="Yes",Sufficient_data="Yes"),IF('Publication Bias Analysis'!L$38="Left",'Publication Bias Analysis'!E:E-DN$3,DN$3-'Publication Bias Analysis'!E:E),"")</f>
        <v/>
      </c>
      <c r="DG143" s="6" t="str">
        <f t="shared" si="266"/>
        <v/>
      </c>
      <c r="DH143" s="54" t="str">
        <f>IF(AND(DF143&lt;&gt;"",CR143&lt;=MAX(CR:CR)-DN$7),1/('Publication Bias Analysis'!F:F^2+IF(Additional_model="Fixed effect",0,$DN$13)),"")</f>
        <v/>
      </c>
      <c r="DI143" s="6" t="str">
        <f>IF(AND(Include_study?="Yes",Sufficient_data="Yes"),IF('Publication Bias Analysis'!L$38="Left",'Publication Bias Analysis'!E:E-DN$10,DN$10-'Publication Bias Analysis'!E:E),"")</f>
        <v/>
      </c>
      <c r="DJ143" s="6" t="str">
        <f t="shared" si="267"/>
        <v/>
      </c>
      <c r="DK143" s="54" t="str">
        <f t="shared" si="299"/>
        <v/>
      </c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W143" s="33"/>
      <c r="DX143" s="33"/>
      <c r="DY143" s="33"/>
      <c r="DZ143" s="33"/>
      <c r="EA143" s="33"/>
      <c r="EB143" s="157"/>
      <c r="EC143" s="6" t="str">
        <f>IF(AND(Include_study?="Yes",Sufficient_data="Yes"),Calculations!CO:CO-AVERAGE(Calculations!CO:CO),"")</f>
        <v/>
      </c>
      <c r="ED143" s="54" t="str">
        <f>IF(AND(Include_study?="Yes",Sufficient_data="Yes"),Calculations!CP143-('Publication Bias Analysis'!P$3+Calculations!CO143*'Publication Bias Analysis'!P$4),"")</f>
        <v/>
      </c>
      <c r="EE143" s="33"/>
      <c r="EF143" s="157"/>
      <c r="EG143" s="6" t="str">
        <f t="shared" si="300"/>
        <v/>
      </c>
      <c r="EH143" s="6" t="str">
        <f t="shared" si="240"/>
        <v/>
      </c>
      <c r="EI143" s="10" t="str">
        <f t="shared" si="301"/>
        <v/>
      </c>
      <c r="EJ143" s="10" t="str">
        <f t="shared" si="302"/>
        <v/>
      </c>
      <c r="EK143" s="10" t="str">
        <f>IF(AND(Include_study?="Yes",Sufficient_data="Yes"),COUNTIFS(EI$2:EI142,"&lt;"&amp;EI143,EJ$2:EJ142,"&lt;"&amp;EJ143)+COUNTIFS(EI$2:EI142,"&gt;"&amp;EI143,EJ$2:EJ142,"&gt;"&amp;EJ143)+COUNTIFS(EI144:EI$201,"&lt;"&amp;EI143,EJ144:EJ$201,"&lt;"&amp;EJ143)+COUNTIFS(EI144:EI$201,"&gt;"&amp;EI143,EJ144:EJ$201,"&gt;"&amp;EJ143),"")</f>
        <v/>
      </c>
      <c r="EL143" s="70" t="str">
        <f>IF(AND(Include_study?="Yes",Sufficient_data="Yes"),COUNTIFS(EI$2:EI142,"&lt;"&amp;EI143,EJ$2:EJ142,"&gt;"&amp;EJ143)+COUNTIFS(EI$2:EI142,"&gt;"&amp;EI143,EJ$2:EJ142,"&lt;"&amp;EJ143)+COUNTIFS(EI144:EI$201,"&lt;"&amp;EI143,EJ144:EJ$201,"&gt;"&amp;EJ143)+COUNTIFS(EI144:EI$201,"&gt;"&amp;EI143,EJ144:EJ$201,"&lt;"&amp;EJ143),"")</f>
        <v/>
      </c>
      <c r="EN143" s="157"/>
      <c r="EO143" s="33"/>
      <c r="EP143" s="33"/>
      <c r="EQ143" s="33"/>
      <c r="ER143" s="33"/>
      <c r="ES143" s="157"/>
      <c r="ET143" s="6" t="e">
        <f t="shared" si="243"/>
        <v>#N/A</v>
      </c>
      <c r="EU143" s="54" t="e">
        <f t="shared" si="244"/>
        <v>#N/A</v>
      </c>
      <c r="EV143" s="33"/>
      <c r="EW143" s="33"/>
      <c r="EX143" s="33"/>
      <c r="EY143" s="33"/>
      <c r="EZ143" s="33"/>
      <c r="FA143" s="157"/>
      <c r="FB143" s="10" t="str">
        <f>IF('Publication Bias Analysis'!AS:AS&lt;&gt;"",RANK('Publication Bias Analysis'!AS:AS,'Publication Bias Analysis'!AS:AS,1)+COUNTIF('Publication Bias Analysis'!AS$2:AS142,'Publication Bias Analysis'!AS143),"")</f>
        <v/>
      </c>
      <c r="FC143" s="6" t="str">
        <f t="shared" si="268"/>
        <v/>
      </c>
      <c r="FD143" s="43" t="e">
        <f>IF(AND(Include_study?="Yes",Sufficient_data="Yes"),'Publication Bias Analysis'!AR143,NA())</f>
        <v>#N/A</v>
      </c>
      <c r="FE143" s="43" t="e">
        <f>IF(AND(Include_study?="Yes",Sufficient_data="Yes"),'Publication Bias Analysis'!AS143,NA())</f>
        <v>#N/A</v>
      </c>
      <c r="FF143" s="6" t="str">
        <f>IF(AND(Include_study?="Yes",Sufficient_data="Yes"),Calculations!FD143-AVERAGE('Publication Bias Analysis'!AR:AR),"")</f>
        <v/>
      </c>
      <c r="FG143" s="54" t="str">
        <f>IF(AND(Include_study?="Yes",Sufficient_data="Yes"),FE:FE-('Publication Bias Analysis'!AV$30+'Publication Bias Analysis'!AV$31*FD:FD),"")</f>
        <v/>
      </c>
      <c r="FM143" s="157"/>
      <c r="FN143" s="6" t="str">
        <f t="shared" si="303"/>
        <v/>
      </c>
      <c r="FO143" s="6" t="str">
        <f t="shared" si="269"/>
        <v/>
      </c>
      <c r="FP143" s="54" t="str">
        <f t="shared" si="306"/>
        <v/>
      </c>
      <c r="FQ143" s="33"/>
    </row>
    <row r="144" spans="1:173" x14ac:dyDescent="0.2">
      <c r="A144" s="163"/>
      <c r="B144" s="10" t="str">
        <f>IF(AND(Sufficient_data="Yes",Include_study?="Yes"),IF(AND(Sort_By=$E$1,Order="Ascending"),IF(Input!Study_name="",COUNTIFS(Input!Study_name,"&lt;&gt;"&amp;"",Include_study?,"Yes",Sufficient_data,"Yes")+1,IF(COUNT(E144)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4" s="10" t="str">
        <f>IF(B144&lt;&gt;"",IF(B144=0,COUNTIF(B$2:B143,0)+1,COUNTIF(B$2:B143,B144)+COUNTIF(B:B,"&lt;"&amp;B144)+1),"")</f>
        <v/>
      </c>
      <c r="D144" s="10" t="str">
        <f t="shared" si="206"/>
        <v/>
      </c>
      <c r="E144" s="6" t="str">
        <f>IF(AND(Sufficient_data="Yes",Include_study?="Yes",Input!Study_name&lt;&gt;""),Input!Study_name,"")</f>
        <v/>
      </c>
      <c r="F144" s="6" t="str">
        <f>IF(AND(Sufficient_data="Yes",Include_study?="Yes"),Input!Effect_size,"")</f>
        <v/>
      </c>
      <c r="G144" s="10" t="str">
        <f>IF(AND(Sufficient_data="Yes",Include_study?="Yes",Input!Number_of_observations&lt;&gt;""),Input!Number_of_observations,"")</f>
        <v/>
      </c>
      <c r="H144" s="6" t="str">
        <f>IF(AND(Sufficient_data="Yes",Include_study?="Yes"),Input!Standard_error,"")</f>
        <v/>
      </c>
      <c r="I144" s="6" t="str">
        <f t="shared" si="207"/>
        <v/>
      </c>
      <c r="J144" s="6" t="str">
        <f t="shared" si="208"/>
        <v/>
      </c>
      <c r="K144" s="6" t="str">
        <f t="shared" si="270"/>
        <v/>
      </c>
      <c r="L144" s="6" t="str">
        <f t="shared" si="271"/>
        <v/>
      </c>
      <c r="M144" s="120" t="str">
        <f t="shared" si="272"/>
        <v/>
      </c>
      <c r="N144" s="54" t="str">
        <f t="shared" si="273"/>
        <v/>
      </c>
      <c r="O144" s="33"/>
      <c r="P144" s="75" t="e">
        <f t="shared" si="213"/>
        <v>#N/A</v>
      </c>
      <c r="Q144" s="6" t="e">
        <f>IF(AND(Sufficient_data="Yes",Include_study?="Yes",Input!Number_of_observations&lt;&gt;""),Effect_size-CI_Lower_limit,NA())</f>
        <v>#N/A</v>
      </c>
      <c r="R144" s="54" t="e">
        <f>IF(AND(Sufficient_data="Yes",Include_study?="Yes",Input!Number_of_observations&lt;&gt;""),CI_Upper_limit-Effect_size,NA())</f>
        <v>#N/A</v>
      </c>
      <c r="S144" s="33"/>
      <c r="T144" s="33"/>
      <c r="U144" s="33"/>
      <c r="V144" s="33"/>
      <c r="W144" s="163"/>
      <c r="X144" s="16" t="str">
        <f t="shared" si="245"/>
        <v/>
      </c>
      <c r="Y144" s="6" t="str">
        <f t="shared" si="274"/>
        <v/>
      </c>
      <c r="Z144" s="6" t="str">
        <f t="shared" si="215"/>
        <v/>
      </c>
      <c r="AA144" s="6" t="str">
        <f>IF(AND(Sufficient_data="Yes",Include_study?="Yes",Subgroup&lt;&gt;""),Input!Effect_size,"")</f>
        <v/>
      </c>
      <c r="AB144" s="6" t="str">
        <f t="shared" si="275"/>
        <v/>
      </c>
      <c r="AC144" s="6" t="str">
        <f t="shared" si="276"/>
        <v/>
      </c>
      <c r="AD144" s="6" t="str">
        <f t="shared" si="277"/>
        <v/>
      </c>
      <c r="AE144" s="6" t="str">
        <f t="shared" si="278"/>
        <v/>
      </c>
      <c r="AF144" s="6" t="str">
        <f t="shared" si="279"/>
        <v/>
      </c>
      <c r="AG144" s="125" t="str">
        <f t="shared" si="280"/>
        <v/>
      </c>
      <c r="AH144" s="128" t="str">
        <f t="shared" si="281"/>
        <v/>
      </c>
      <c r="AI144" s="33"/>
      <c r="AJ144" s="75" t="e">
        <f t="shared" si="246"/>
        <v>#N/A</v>
      </c>
      <c r="AK144" s="37" t="e">
        <f t="shared" si="282"/>
        <v>#N/A</v>
      </c>
      <c r="AL144" s="54" t="e">
        <f t="shared" si="283"/>
        <v>#N/A</v>
      </c>
      <c r="AM144" s="33"/>
      <c r="AN144" s="77" t="str">
        <f t="shared" si="247"/>
        <v/>
      </c>
      <c r="AO144" s="6" t="str">
        <f>IF(AND(Sufficient_data="Yes",Include_study?="Yes",Subgroup&lt;&gt;""),IF(COUNTIFS(Input!G$2:G143,"="&amp;"Yes",Input!C$2:C143,"="&amp;"Yes",Input!H$2:H143,"="&amp;Subgroup)&gt;0,"",Subgroup),"")</f>
        <v/>
      </c>
      <c r="AP144" s="16" t="str">
        <f t="shared" si="248"/>
        <v/>
      </c>
      <c r="AQ144" s="10" t="str">
        <f t="shared" si="249"/>
        <v/>
      </c>
      <c r="AR144" s="6" t="str">
        <f t="shared" si="250"/>
        <v/>
      </c>
      <c r="AS144" s="24" t="str">
        <f t="shared" si="251"/>
        <v/>
      </c>
      <c r="AT144" s="12" t="str">
        <f t="shared" si="252"/>
        <v/>
      </c>
      <c r="AU144" s="6" t="str">
        <f t="shared" si="253"/>
        <v/>
      </c>
      <c r="AV144" s="43" t="str">
        <f t="shared" si="284"/>
        <v/>
      </c>
      <c r="AW144" s="6" t="str">
        <f t="shared" si="254"/>
        <v/>
      </c>
      <c r="AX144" s="6" t="str">
        <f t="shared" si="255"/>
        <v/>
      </c>
      <c r="AY144" s="43" t="str">
        <f t="shared" si="285"/>
        <v/>
      </c>
      <c r="AZ144" s="16" t="str">
        <f t="shared" si="256"/>
        <v/>
      </c>
      <c r="BA144" s="131" t="str">
        <f t="shared" si="286"/>
        <v/>
      </c>
      <c r="BB144" s="131" t="str">
        <f t="shared" si="287"/>
        <v/>
      </c>
      <c r="BC144" s="6" t="str">
        <f t="shared" si="257"/>
        <v/>
      </c>
      <c r="BD144" s="6" t="str">
        <f t="shared" si="258"/>
        <v/>
      </c>
      <c r="BE144" s="131" t="str">
        <f t="shared" si="288"/>
        <v/>
      </c>
      <c r="BF144" s="131" t="str">
        <f t="shared" si="289"/>
        <v/>
      </c>
      <c r="BG144" s="6" t="str">
        <f t="shared" si="259"/>
        <v/>
      </c>
      <c r="BH144" s="6" t="str">
        <f t="shared" si="260"/>
        <v/>
      </c>
      <c r="BI144" s="6" t="str">
        <f t="shared" si="261"/>
        <v/>
      </c>
      <c r="BJ144" s="6" t="e">
        <f t="shared" si="262"/>
        <v>#N/A</v>
      </c>
      <c r="BK144" s="12" t="str">
        <f t="shared" si="304"/>
        <v/>
      </c>
      <c r="BL144" s="6" t="str">
        <f t="shared" si="263"/>
        <v/>
      </c>
      <c r="BM144" s="6" t="str">
        <f t="shared" si="290"/>
        <v/>
      </c>
      <c r="BN144" s="37" t="str">
        <f t="shared" si="264"/>
        <v/>
      </c>
      <c r="BO144" s="54" t="str">
        <f t="shared" si="305"/>
        <v/>
      </c>
      <c r="BP144" s="33"/>
      <c r="BQ144" s="33"/>
      <c r="BR144" s="33"/>
      <c r="BS144" s="33"/>
      <c r="BT144" s="164"/>
      <c r="BU144" s="6" t="e">
        <f t="shared" si="291"/>
        <v>#N/A</v>
      </c>
      <c r="BV144" s="6" t="e">
        <f t="shared" si="292"/>
        <v>#N/A</v>
      </c>
      <c r="BW144" s="6" t="str">
        <f t="shared" si="293"/>
        <v/>
      </c>
      <c r="BX144" s="6" t="str">
        <f>IF(AND(Sufficient_data="Yes",Include_study?="Yes",Moderator&lt;&gt;""),'Moderator Analysis'!F:F-CG$3,"")</f>
        <v/>
      </c>
      <c r="BY144" s="54" t="str">
        <f>IF(AND(Sufficient_data="Yes",Include_study?="Yes",Moderator&lt;&gt;""),Weightf*(Effect_size-CG$5-CG$4*'Moderator Analysis'!F:F)^2,"")</f>
        <v/>
      </c>
      <c r="BZ144" s="33"/>
      <c r="CA144" s="75" t="str">
        <f>IF(AND(Sufficient_data="Yes",Include_study?="Yes",Moderator&lt;&gt;""),1/('Publication Bias Analysis'!F144^2+CG$7),"")</f>
        <v/>
      </c>
      <c r="CB144" s="6" t="str">
        <f>IF(AND(Sufficient_data="Yes",Include_study?="Yes",CA144&lt;&gt;""),Effect_size-'Moderator Analysis'!J$37,"")</f>
        <v/>
      </c>
      <c r="CC144" s="6" t="str">
        <f t="shared" si="294"/>
        <v/>
      </c>
      <c r="CD144" s="54" t="str">
        <f>IF(AND(Sufficient_data="Yes",Include_study?="Yes",CA144&lt;&gt;""),CA:CA*(Effect_size-'Moderator Analysis'!J$29-'Moderator Analysis'!J$30*Moderator)^2,"")</f>
        <v/>
      </c>
      <c r="CI144" s="164"/>
      <c r="CJ144" s="166"/>
      <c r="CK144" s="6" t="str">
        <f t="shared" si="233"/>
        <v/>
      </c>
      <c r="CL144" s="37" t="str">
        <f t="shared" si="295"/>
        <v/>
      </c>
      <c r="CM144" s="37" t="str">
        <f>IF(AND(Include_study?="Yes",Sufficient_data="Yes"),1/(Standard_error^2+IF(Additional_model="Fixed effect",0,'Publication Bias Analysis'!L$32)),"")</f>
        <v/>
      </c>
      <c r="CN144" s="37" t="str">
        <f>IF(AND(Include_study?="Yes",Sufficient_data="Yes"),'Publication Bias Analysis'!E:E-'Publication Bias Analysis'!I$29,"")</f>
        <v/>
      </c>
      <c r="CO144" s="37" t="str">
        <f t="shared" si="296"/>
        <v/>
      </c>
      <c r="CP144" s="37" t="str">
        <f t="shared" si="297"/>
        <v/>
      </c>
      <c r="CQ144" s="104" t="str">
        <f t="shared" si="298"/>
        <v/>
      </c>
      <c r="CR144" s="104" t="str">
        <f>IF(AND(Include_study?="Yes",Sufficient_data="Yes"),CQ:CQ+IF(DC:DC&lt;0,-1,1)*COUNTIF(CQ$2:CQ143,CQ:CQ),"")</f>
        <v/>
      </c>
      <c r="CS144" s="104" t="str">
        <f>IF(AND(Include_study?="Yes",Sufficient_data="Yes"),RANK(DG:DG,DG:DG,1)*IF(DF:DF&lt;0,-1,1)+IF(DF:DF&lt;0,-1,1)*COUNTIF(CQ$2:CQ143,CQ:CQ),"")</f>
        <v/>
      </c>
      <c r="CT144" s="104" t="str">
        <f>IF(AND(Include_study?="Yes",Sufficient_data="Yes"),RANK(DJ:DJ,DJ:DJ,1)*IF(DI:DI&lt;0,-1,1)+IF(DI:DI&lt;0,-1,1)*COUNTIF(CQ$2:CQ143,CQ:CQ),"")</f>
        <v/>
      </c>
      <c r="CU144" s="6" t="e">
        <f>IF(AND(Include_study?="Yes",Sufficient_data="Yes"),'Publication Bias Analysis'!E:E,NA())</f>
        <v>#N/A</v>
      </c>
      <c r="CV144" s="54" t="e">
        <f>IF(AND(Include_study?="Yes",Sufficient_data="Yes"),'Publication Bias Analysis'!F:F,NA())</f>
        <v>#N/A</v>
      </c>
      <c r="CW144" s="33"/>
      <c r="CX144" s="33"/>
      <c r="CY144" s="33"/>
      <c r="CZ144" s="33"/>
      <c r="DA144" s="33"/>
      <c r="DB144" s="157"/>
      <c r="DC14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4" s="6" t="str">
        <f t="shared" si="265"/>
        <v/>
      </c>
      <c r="DE144" s="54" t="str">
        <f>IF(AND(Include_study?="Yes",Sufficient_data="Yes"),1/('Publication Bias Analysis'!F:F^2+IF(Additional_model="Fixed effect",0,$DN$6)),"")</f>
        <v/>
      </c>
      <c r="DF144" s="6" t="str">
        <f>IF(AND(Include_study?="Yes",Sufficient_data="Yes"),IF('Publication Bias Analysis'!L$38="Left",'Publication Bias Analysis'!E:E-DN$3,DN$3-'Publication Bias Analysis'!E:E),"")</f>
        <v/>
      </c>
      <c r="DG144" s="6" t="str">
        <f t="shared" si="266"/>
        <v/>
      </c>
      <c r="DH144" s="54" t="str">
        <f>IF(AND(DF144&lt;&gt;"",CR144&lt;=MAX(CR:CR)-DN$7),1/('Publication Bias Analysis'!F:F^2+IF(Additional_model="Fixed effect",0,$DN$13)),"")</f>
        <v/>
      </c>
      <c r="DI144" s="6" t="str">
        <f>IF(AND(Include_study?="Yes",Sufficient_data="Yes"),IF('Publication Bias Analysis'!L$38="Left",'Publication Bias Analysis'!E:E-DN$10,DN$10-'Publication Bias Analysis'!E:E),"")</f>
        <v/>
      </c>
      <c r="DJ144" s="6" t="str">
        <f t="shared" si="267"/>
        <v/>
      </c>
      <c r="DK144" s="54" t="str">
        <f t="shared" si="299"/>
        <v/>
      </c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W144" s="33"/>
      <c r="DX144" s="33"/>
      <c r="DY144" s="33"/>
      <c r="DZ144" s="33"/>
      <c r="EA144" s="33"/>
      <c r="EB144" s="157"/>
      <c r="EC144" s="6" t="str">
        <f>IF(AND(Include_study?="Yes",Sufficient_data="Yes"),Calculations!CO:CO-AVERAGE(Calculations!CO:CO),"")</f>
        <v/>
      </c>
      <c r="ED144" s="54" t="str">
        <f>IF(AND(Include_study?="Yes",Sufficient_data="Yes"),Calculations!CP144-('Publication Bias Analysis'!P$3+Calculations!CO144*'Publication Bias Analysis'!P$4),"")</f>
        <v/>
      </c>
      <c r="EE144" s="33"/>
      <c r="EF144" s="157"/>
      <c r="EG144" s="6" t="str">
        <f t="shared" si="300"/>
        <v/>
      </c>
      <c r="EH144" s="6" t="str">
        <f t="shared" si="240"/>
        <v/>
      </c>
      <c r="EI144" s="10" t="str">
        <f t="shared" si="301"/>
        <v/>
      </c>
      <c r="EJ144" s="10" t="str">
        <f t="shared" si="302"/>
        <v/>
      </c>
      <c r="EK144" s="10" t="str">
        <f>IF(AND(Include_study?="Yes",Sufficient_data="Yes"),COUNTIFS(EI$2:EI143,"&lt;"&amp;EI144,EJ$2:EJ143,"&lt;"&amp;EJ144)+COUNTIFS(EI$2:EI143,"&gt;"&amp;EI144,EJ$2:EJ143,"&gt;"&amp;EJ144)+COUNTIFS(EI145:EI$201,"&lt;"&amp;EI144,EJ145:EJ$201,"&lt;"&amp;EJ144)+COUNTIFS(EI145:EI$201,"&gt;"&amp;EI144,EJ145:EJ$201,"&gt;"&amp;EJ144),"")</f>
        <v/>
      </c>
      <c r="EL144" s="70" t="str">
        <f>IF(AND(Include_study?="Yes",Sufficient_data="Yes"),COUNTIFS(EI$2:EI143,"&lt;"&amp;EI144,EJ$2:EJ143,"&gt;"&amp;EJ144)+COUNTIFS(EI$2:EI143,"&gt;"&amp;EI144,EJ$2:EJ143,"&lt;"&amp;EJ144)+COUNTIFS(EI145:EI$201,"&lt;"&amp;EI144,EJ145:EJ$201,"&gt;"&amp;EJ144)+COUNTIFS(EI145:EI$201,"&gt;"&amp;EI144,EJ145:EJ$201,"&lt;"&amp;EJ144),"")</f>
        <v/>
      </c>
      <c r="EN144" s="157"/>
      <c r="EO144" s="33"/>
      <c r="EP144" s="33"/>
      <c r="EQ144" s="33"/>
      <c r="ER144" s="33"/>
      <c r="ES144" s="157"/>
      <c r="ET144" s="6" t="e">
        <f t="shared" si="243"/>
        <v>#N/A</v>
      </c>
      <c r="EU144" s="54" t="e">
        <f t="shared" si="244"/>
        <v>#N/A</v>
      </c>
      <c r="EV144" s="33"/>
      <c r="EW144" s="33"/>
      <c r="EX144" s="33"/>
      <c r="EY144" s="33"/>
      <c r="EZ144" s="33"/>
      <c r="FA144" s="157"/>
      <c r="FB144" s="10" t="str">
        <f>IF('Publication Bias Analysis'!AS:AS&lt;&gt;"",RANK('Publication Bias Analysis'!AS:AS,'Publication Bias Analysis'!AS:AS,1)+COUNTIF('Publication Bias Analysis'!AS$2:AS143,'Publication Bias Analysis'!AS144),"")</f>
        <v/>
      </c>
      <c r="FC144" s="6" t="str">
        <f t="shared" si="268"/>
        <v/>
      </c>
      <c r="FD144" s="43" t="e">
        <f>IF(AND(Include_study?="Yes",Sufficient_data="Yes"),'Publication Bias Analysis'!AR144,NA())</f>
        <v>#N/A</v>
      </c>
      <c r="FE144" s="43" t="e">
        <f>IF(AND(Include_study?="Yes",Sufficient_data="Yes"),'Publication Bias Analysis'!AS144,NA())</f>
        <v>#N/A</v>
      </c>
      <c r="FF144" s="6" t="str">
        <f>IF(AND(Include_study?="Yes",Sufficient_data="Yes"),Calculations!FD144-AVERAGE('Publication Bias Analysis'!AR:AR),"")</f>
        <v/>
      </c>
      <c r="FG144" s="54" t="str">
        <f>IF(AND(Include_study?="Yes",Sufficient_data="Yes"),FE:FE-('Publication Bias Analysis'!AV$30+'Publication Bias Analysis'!AV$31*FD:FD),"")</f>
        <v/>
      </c>
      <c r="FM144" s="157"/>
      <c r="FN144" s="6" t="str">
        <f t="shared" si="303"/>
        <v/>
      </c>
      <c r="FO144" s="6" t="str">
        <f t="shared" si="269"/>
        <v/>
      </c>
      <c r="FP144" s="54" t="str">
        <f t="shared" si="306"/>
        <v/>
      </c>
      <c r="FQ144" s="33"/>
    </row>
    <row r="145" spans="1:173" x14ac:dyDescent="0.2">
      <c r="A145" s="163"/>
      <c r="B145" s="10" t="str">
        <f>IF(AND(Sufficient_data="Yes",Include_study?="Yes"),IF(AND(Sort_By=$E$1,Order="Ascending"),IF(Input!Study_name="",COUNTIFS(Input!Study_name,"&lt;&gt;"&amp;"",Include_study?,"Yes",Sufficient_data,"Yes")+1,IF(COUNT(E145)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5" s="10" t="str">
        <f>IF(B145&lt;&gt;"",IF(B145=0,COUNTIF(B$2:B144,0)+1,COUNTIF(B$2:B144,B145)+COUNTIF(B:B,"&lt;"&amp;B145)+1),"")</f>
        <v/>
      </c>
      <c r="D145" s="10" t="str">
        <f t="shared" si="206"/>
        <v/>
      </c>
      <c r="E145" s="6" t="str">
        <f>IF(AND(Sufficient_data="Yes",Include_study?="Yes",Input!Study_name&lt;&gt;""),Input!Study_name,"")</f>
        <v/>
      </c>
      <c r="F145" s="6" t="str">
        <f>IF(AND(Sufficient_data="Yes",Include_study?="Yes"),Input!Effect_size,"")</f>
        <v/>
      </c>
      <c r="G145" s="10" t="str">
        <f>IF(AND(Sufficient_data="Yes",Include_study?="Yes",Input!Number_of_observations&lt;&gt;""),Input!Number_of_observations,"")</f>
        <v/>
      </c>
      <c r="H145" s="6" t="str">
        <f>IF(AND(Sufficient_data="Yes",Include_study?="Yes"),Input!Standard_error,"")</f>
        <v/>
      </c>
      <c r="I145" s="6" t="str">
        <f t="shared" si="207"/>
        <v/>
      </c>
      <c r="J145" s="6" t="str">
        <f t="shared" si="208"/>
        <v/>
      </c>
      <c r="K145" s="6" t="str">
        <f t="shared" si="270"/>
        <v/>
      </c>
      <c r="L145" s="6" t="str">
        <f t="shared" si="271"/>
        <v/>
      </c>
      <c r="M145" s="120" t="str">
        <f t="shared" si="272"/>
        <v/>
      </c>
      <c r="N145" s="54" t="str">
        <f t="shared" si="273"/>
        <v/>
      </c>
      <c r="O145" s="33"/>
      <c r="P145" s="75" t="e">
        <f t="shared" si="213"/>
        <v>#N/A</v>
      </c>
      <c r="Q145" s="6" t="e">
        <f>IF(AND(Sufficient_data="Yes",Include_study?="Yes",Input!Number_of_observations&lt;&gt;""),Effect_size-CI_Lower_limit,NA())</f>
        <v>#N/A</v>
      </c>
      <c r="R145" s="54" t="e">
        <f>IF(AND(Sufficient_data="Yes",Include_study?="Yes",Input!Number_of_observations&lt;&gt;""),CI_Upper_limit-Effect_size,NA())</f>
        <v>#N/A</v>
      </c>
      <c r="S145" s="33"/>
      <c r="T145" s="33"/>
      <c r="U145" s="33"/>
      <c r="V145" s="33"/>
      <c r="W145" s="163"/>
      <c r="X145" s="16" t="str">
        <f t="shared" si="245"/>
        <v/>
      </c>
      <c r="Y145" s="6" t="str">
        <f t="shared" si="274"/>
        <v/>
      </c>
      <c r="Z145" s="6" t="str">
        <f t="shared" si="215"/>
        <v/>
      </c>
      <c r="AA145" s="6" t="str">
        <f>IF(AND(Sufficient_data="Yes",Include_study?="Yes",Subgroup&lt;&gt;""),Input!Effect_size,"")</f>
        <v/>
      </c>
      <c r="AB145" s="6" t="str">
        <f t="shared" si="275"/>
        <v/>
      </c>
      <c r="AC145" s="6" t="str">
        <f t="shared" si="276"/>
        <v/>
      </c>
      <c r="AD145" s="6" t="str">
        <f t="shared" si="277"/>
        <v/>
      </c>
      <c r="AE145" s="6" t="str">
        <f t="shared" si="278"/>
        <v/>
      </c>
      <c r="AF145" s="6" t="str">
        <f t="shared" si="279"/>
        <v/>
      </c>
      <c r="AG145" s="125" t="str">
        <f t="shared" si="280"/>
        <v/>
      </c>
      <c r="AH145" s="128" t="str">
        <f t="shared" si="281"/>
        <v/>
      </c>
      <c r="AI145" s="33"/>
      <c r="AJ145" s="75" t="e">
        <f t="shared" si="246"/>
        <v>#N/A</v>
      </c>
      <c r="AK145" s="37" t="e">
        <f t="shared" si="282"/>
        <v>#N/A</v>
      </c>
      <c r="AL145" s="54" t="e">
        <f t="shared" si="283"/>
        <v>#N/A</v>
      </c>
      <c r="AM145" s="33"/>
      <c r="AN145" s="77" t="str">
        <f t="shared" si="247"/>
        <v/>
      </c>
      <c r="AO145" s="6" t="str">
        <f>IF(AND(Sufficient_data="Yes",Include_study?="Yes",Subgroup&lt;&gt;""),IF(COUNTIFS(Input!G$2:G144,"="&amp;"Yes",Input!C$2:C144,"="&amp;"Yes",Input!H$2:H144,"="&amp;Subgroup)&gt;0,"",Subgroup),"")</f>
        <v/>
      </c>
      <c r="AP145" s="16" t="str">
        <f t="shared" si="248"/>
        <v/>
      </c>
      <c r="AQ145" s="10" t="str">
        <f t="shared" si="249"/>
        <v/>
      </c>
      <c r="AR145" s="6" t="str">
        <f t="shared" si="250"/>
        <v/>
      </c>
      <c r="AS145" s="24" t="str">
        <f t="shared" si="251"/>
        <v/>
      </c>
      <c r="AT145" s="12" t="str">
        <f t="shared" si="252"/>
        <v/>
      </c>
      <c r="AU145" s="6" t="str">
        <f t="shared" si="253"/>
        <v/>
      </c>
      <c r="AV145" s="43" t="str">
        <f t="shared" si="284"/>
        <v/>
      </c>
      <c r="AW145" s="6" t="str">
        <f t="shared" si="254"/>
        <v/>
      </c>
      <c r="AX145" s="6" t="str">
        <f t="shared" si="255"/>
        <v/>
      </c>
      <c r="AY145" s="43" t="str">
        <f t="shared" si="285"/>
        <v/>
      </c>
      <c r="AZ145" s="16" t="str">
        <f t="shared" si="256"/>
        <v/>
      </c>
      <c r="BA145" s="131" t="str">
        <f t="shared" si="286"/>
        <v/>
      </c>
      <c r="BB145" s="131" t="str">
        <f t="shared" si="287"/>
        <v/>
      </c>
      <c r="BC145" s="6" t="str">
        <f t="shared" si="257"/>
        <v/>
      </c>
      <c r="BD145" s="6" t="str">
        <f t="shared" si="258"/>
        <v/>
      </c>
      <c r="BE145" s="131" t="str">
        <f t="shared" si="288"/>
        <v/>
      </c>
      <c r="BF145" s="131" t="str">
        <f t="shared" si="289"/>
        <v/>
      </c>
      <c r="BG145" s="6" t="str">
        <f t="shared" si="259"/>
        <v/>
      </c>
      <c r="BH145" s="6" t="str">
        <f t="shared" si="260"/>
        <v/>
      </c>
      <c r="BI145" s="6" t="str">
        <f t="shared" si="261"/>
        <v/>
      </c>
      <c r="BJ145" s="6" t="e">
        <f t="shared" si="262"/>
        <v>#N/A</v>
      </c>
      <c r="BK145" s="12" t="str">
        <f t="shared" si="304"/>
        <v/>
      </c>
      <c r="BL145" s="6" t="str">
        <f t="shared" si="263"/>
        <v/>
      </c>
      <c r="BM145" s="6" t="str">
        <f t="shared" si="290"/>
        <v/>
      </c>
      <c r="BN145" s="37" t="str">
        <f t="shared" si="264"/>
        <v/>
      </c>
      <c r="BO145" s="54" t="str">
        <f t="shared" si="305"/>
        <v/>
      </c>
      <c r="BP145" s="33"/>
      <c r="BQ145" s="33"/>
      <c r="BR145" s="33"/>
      <c r="BS145" s="33"/>
      <c r="BT145" s="164"/>
      <c r="BU145" s="6" t="e">
        <f t="shared" si="291"/>
        <v>#N/A</v>
      </c>
      <c r="BV145" s="6" t="e">
        <f t="shared" si="292"/>
        <v>#N/A</v>
      </c>
      <c r="BW145" s="6" t="str">
        <f t="shared" si="293"/>
        <v/>
      </c>
      <c r="BX145" s="6" t="str">
        <f>IF(AND(Sufficient_data="Yes",Include_study?="Yes",Moderator&lt;&gt;""),'Moderator Analysis'!F:F-CG$3,"")</f>
        <v/>
      </c>
      <c r="BY145" s="54" t="str">
        <f>IF(AND(Sufficient_data="Yes",Include_study?="Yes",Moderator&lt;&gt;""),Weightf*(Effect_size-CG$5-CG$4*'Moderator Analysis'!F:F)^2,"")</f>
        <v/>
      </c>
      <c r="BZ145" s="33"/>
      <c r="CA145" s="75" t="str">
        <f>IF(AND(Sufficient_data="Yes",Include_study?="Yes",Moderator&lt;&gt;""),1/('Publication Bias Analysis'!F145^2+CG$7),"")</f>
        <v/>
      </c>
      <c r="CB145" s="6" t="str">
        <f>IF(AND(Sufficient_data="Yes",Include_study?="Yes",CA145&lt;&gt;""),Effect_size-'Moderator Analysis'!J$37,"")</f>
        <v/>
      </c>
      <c r="CC145" s="6" t="str">
        <f t="shared" si="294"/>
        <v/>
      </c>
      <c r="CD145" s="54" t="str">
        <f>IF(AND(Sufficient_data="Yes",Include_study?="Yes",CA145&lt;&gt;""),CA:CA*(Effect_size-'Moderator Analysis'!J$29-'Moderator Analysis'!J$30*Moderator)^2,"")</f>
        <v/>
      </c>
      <c r="CI145" s="164"/>
      <c r="CJ145" s="166"/>
      <c r="CK145" s="6" t="str">
        <f t="shared" si="233"/>
        <v/>
      </c>
      <c r="CL145" s="37" t="str">
        <f t="shared" si="295"/>
        <v/>
      </c>
      <c r="CM145" s="37" t="str">
        <f>IF(AND(Include_study?="Yes",Sufficient_data="Yes"),1/(Standard_error^2+IF(Additional_model="Fixed effect",0,'Publication Bias Analysis'!L$32)),"")</f>
        <v/>
      </c>
      <c r="CN145" s="37" t="str">
        <f>IF(AND(Include_study?="Yes",Sufficient_data="Yes"),'Publication Bias Analysis'!E:E-'Publication Bias Analysis'!I$29,"")</f>
        <v/>
      </c>
      <c r="CO145" s="37" t="str">
        <f t="shared" si="296"/>
        <v/>
      </c>
      <c r="CP145" s="37" t="str">
        <f t="shared" si="297"/>
        <v/>
      </c>
      <c r="CQ145" s="104" t="str">
        <f t="shared" si="298"/>
        <v/>
      </c>
      <c r="CR145" s="104" t="str">
        <f>IF(AND(Include_study?="Yes",Sufficient_data="Yes"),CQ:CQ+IF(DC:DC&lt;0,-1,1)*COUNTIF(CQ$2:CQ144,CQ:CQ),"")</f>
        <v/>
      </c>
      <c r="CS145" s="104" t="str">
        <f>IF(AND(Include_study?="Yes",Sufficient_data="Yes"),RANK(DG:DG,DG:DG,1)*IF(DF:DF&lt;0,-1,1)+IF(DF:DF&lt;0,-1,1)*COUNTIF(CQ$2:CQ144,CQ:CQ),"")</f>
        <v/>
      </c>
      <c r="CT145" s="104" t="str">
        <f>IF(AND(Include_study?="Yes",Sufficient_data="Yes"),RANK(DJ:DJ,DJ:DJ,1)*IF(DI:DI&lt;0,-1,1)+IF(DI:DI&lt;0,-1,1)*COUNTIF(CQ$2:CQ144,CQ:CQ),"")</f>
        <v/>
      </c>
      <c r="CU145" s="6" t="e">
        <f>IF(AND(Include_study?="Yes",Sufficient_data="Yes"),'Publication Bias Analysis'!E:E,NA())</f>
        <v>#N/A</v>
      </c>
      <c r="CV145" s="54" t="e">
        <f>IF(AND(Include_study?="Yes",Sufficient_data="Yes"),'Publication Bias Analysis'!F:F,NA())</f>
        <v>#N/A</v>
      </c>
      <c r="CW145" s="33"/>
      <c r="CX145" s="33"/>
      <c r="CY145" s="33"/>
      <c r="CZ145" s="33"/>
      <c r="DA145" s="33"/>
      <c r="DB145" s="157"/>
      <c r="DC14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5" s="6" t="str">
        <f t="shared" si="265"/>
        <v/>
      </c>
      <c r="DE145" s="54" t="str">
        <f>IF(AND(Include_study?="Yes",Sufficient_data="Yes"),1/('Publication Bias Analysis'!F:F^2+IF(Additional_model="Fixed effect",0,$DN$6)),"")</f>
        <v/>
      </c>
      <c r="DF145" s="6" t="str">
        <f>IF(AND(Include_study?="Yes",Sufficient_data="Yes"),IF('Publication Bias Analysis'!L$38="Left",'Publication Bias Analysis'!E:E-DN$3,DN$3-'Publication Bias Analysis'!E:E),"")</f>
        <v/>
      </c>
      <c r="DG145" s="6" t="str">
        <f t="shared" si="266"/>
        <v/>
      </c>
      <c r="DH145" s="54" t="str">
        <f>IF(AND(DF145&lt;&gt;"",CR145&lt;=MAX(CR:CR)-DN$7),1/('Publication Bias Analysis'!F:F^2+IF(Additional_model="Fixed effect",0,$DN$13)),"")</f>
        <v/>
      </c>
      <c r="DI145" s="6" t="str">
        <f>IF(AND(Include_study?="Yes",Sufficient_data="Yes"),IF('Publication Bias Analysis'!L$38="Left",'Publication Bias Analysis'!E:E-DN$10,DN$10-'Publication Bias Analysis'!E:E),"")</f>
        <v/>
      </c>
      <c r="DJ145" s="6" t="str">
        <f t="shared" si="267"/>
        <v/>
      </c>
      <c r="DK145" s="54" t="str">
        <f t="shared" si="299"/>
        <v/>
      </c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W145" s="33"/>
      <c r="DX145" s="33"/>
      <c r="DY145" s="33"/>
      <c r="DZ145" s="33"/>
      <c r="EA145" s="33"/>
      <c r="EB145" s="157"/>
      <c r="EC145" s="6" t="str">
        <f>IF(AND(Include_study?="Yes",Sufficient_data="Yes"),Calculations!CO:CO-AVERAGE(Calculations!CO:CO),"")</f>
        <v/>
      </c>
      <c r="ED145" s="54" t="str">
        <f>IF(AND(Include_study?="Yes",Sufficient_data="Yes"),Calculations!CP145-('Publication Bias Analysis'!P$3+Calculations!CO145*'Publication Bias Analysis'!P$4),"")</f>
        <v/>
      </c>
      <c r="EE145" s="33"/>
      <c r="EF145" s="157"/>
      <c r="EG145" s="6" t="str">
        <f t="shared" si="300"/>
        <v/>
      </c>
      <c r="EH145" s="6" t="str">
        <f t="shared" si="240"/>
        <v/>
      </c>
      <c r="EI145" s="10" t="str">
        <f t="shared" si="301"/>
        <v/>
      </c>
      <c r="EJ145" s="10" t="str">
        <f t="shared" si="302"/>
        <v/>
      </c>
      <c r="EK145" s="10" t="str">
        <f>IF(AND(Include_study?="Yes",Sufficient_data="Yes"),COUNTIFS(EI$2:EI144,"&lt;"&amp;EI145,EJ$2:EJ144,"&lt;"&amp;EJ145)+COUNTIFS(EI$2:EI144,"&gt;"&amp;EI145,EJ$2:EJ144,"&gt;"&amp;EJ145)+COUNTIFS(EI146:EI$201,"&lt;"&amp;EI145,EJ146:EJ$201,"&lt;"&amp;EJ145)+COUNTIFS(EI146:EI$201,"&gt;"&amp;EI145,EJ146:EJ$201,"&gt;"&amp;EJ145),"")</f>
        <v/>
      </c>
      <c r="EL145" s="70" t="str">
        <f>IF(AND(Include_study?="Yes",Sufficient_data="Yes"),COUNTIFS(EI$2:EI144,"&lt;"&amp;EI145,EJ$2:EJ144,"&gt;"&amp;EJ145)+COUNTIFS(EI$2:EI144,"&gt;"&amp;EI145,EJ$2:EJ144,"&lt;"&amp;EJ145)+COUNTIFS(EI146:EI$201,"&lt;"&amp;EI145,EJ146:EJ$201,"&gt;"&amp;EJ145)+COUNTIFS(EI146:EI$201,"&gt;"&amp;EI145,EJ146:EJ$201,"&lt;"&amp;EJ145),"")</f>
        <v/>
      </c>
      <c r="EN145" s="157"/>
      <c r="EO145" s="33"/>
      <c r="EP145" s="33"/>
      <c r="EQ145" s="33"/>
      <c r="ER145" s="33"/>
      <c r="ES145" s="157"/>
      <c r="ET145" s="6" t="e">
        <f t="shared" si="243"/>
        <v>#N/A</v>
      </c>
      <c r="EU145" s="54" t="e">
        <f t="shared" si="244"/>
        <v>#N/A</v>
      </c>
      <c r="EV145" s="33"/>
      <c r="EW145" s="33"/>
      <c r="EX145" s="33"/>
      <c r="EY145" s="33"/>
      <c r="EZ145" s="33"/>
      <c r="FA145" s="157"/>
      <c r="FB145" s="10" t="str">
        <f>IF('Publication Bias Analysis'!AS:AS&lt;&gt;"",RANK('Publication Bias Analysis'!AS:AS,'Publication Bias Analysis'!AS:AS,1)+COUNTIF('Publication Bias Analysis'!AS$2:AS144,'Publication Bias Analysis'!AS145),"")</f>
        <v/>
      </c>
      <c r="FC145" s="6" t="str">
        <f t="shared" si="268"/>
        <v/>
      </c>
      <c r="FD145" s="43" t="e">
        <f>IF(AND(Include_study?="Yes",Sufficient_data="Yes"),'Publication Bias Analysis'!AR145,NA())</f>
        <v>#N/A</v>
      </c>
      <c r="FE145" s="43" t="e">
        <f>IF(AND(Include_study?="Yes",Sufficient_data="Yes"),'Publication Bias Analysis'!AS145,NA())</f>
        <v>#N/A</v>
      </c>
      <c r="FF145" s="6" t="str">
        <f>IF(AND(Include_study?="Yes",Sufficient_data="Yes"),Calculations!FD145-AVERAGE('Publication Bias Analysis'!AR:AR),"")</f>
        <v/>
      </c>
      <c r="FG145" s="54" t="str">
        <f>IF(AND(Include_study?="Yes",Sufficient_data="Yes"),FE:FE-('Publication Bias Analysis'!AV$30+'Publication Bias Analysis'!AV$31*FD:FD),"")</f>
        <v/>
      </c>
      <c r="FM145" s="157"/>
      <c r="FN145" s="6" t="str">
        <f t="shared" si="303"/>
        <v/>
      </c>
      <c r="FO145" s="6" t="str">
        <f t="shared" si="269"/>
        <v/>
      </c>
      <c r="FP145" s="54" t="str">
        <f t="shared" si="306"/>
        <v/>
      </c>
      <c r="FQ145" s="33"/>
    </row>
    <row r="146" spans="1:173" x14ac:dyDescent="0.2">
      <c r="A146" s="163"/>
      <c r="B146" s="10" t="str">
        <f>IF(AND(Sufficient_data="Yes",Include_study?="Yes"),IF(AND(Sort_By=$E$1,Order="Ascending"),IF(Input!Study_name="",COUNTIFS(Input!Study_name,"&lt;&gt;"&amp;"",Include_study?,"Yes",Sufficient_data,"Yes")+1,IF(COUNT(E146)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6" s="10" t="str">
        <f>IF(B146&lt;&gt;"",IF(B146=0,COUNTIF(B$2:B145,0)+1,COUNTIF(B$2:B145,B146)+COUNTIF(B:B,"&lt;"&amp;B146)+1),"")</f>
        <v/>
      </c>
      <c r="D146" s="10" t="str">
        <f t="shared" si="206"/>
        <v/>
      </c>
      <c r="E146" s="6" t="str">
        <f>IF(AND(Sufficient_data="Yes",Include_study?="Yes",Input!Study_name&lt;&gt;""),Input!Study_name,"")</f>
        <v/>
      </c>
      <c r="F146" s="6" t="str">
        <f>IF(AND(Sufficient_data="Yes",Include_study?="Yes"),Input!Effect_size,"")</f>
        <v/>
      </c>
      <c r="G146" s="10" t="str">
        <f>IF(AND(Sufficient_data="Yes",Include_study?="Yes",Input!Number_of_observations&lt;&gt;""),Input!Number_of_observations,"")</f>
        <v/>
      </c>
      <c r="H146" s="6" t="str">
        <f>IF(AND(Sufficient_data="Yes",Include_study?="Yes"),Input!Standard_error,"")</f>
        <v/>
      </c>
      <c r="I146" s="6" t="str">
        <f t="shared" si="207"/>
        <v/>
      </c>
      <c r="J146" s="6" t="str">
        <f t="shared" si="208"/>
        <v/>
      </c>
      <c r="K146" s="6" t="str">
        <f t="shared" si="270"/>
        <v/>
      </c>
      <c r="L146" s="6" t="str">
        <f t="shared" si="271"/>
        <v/>
      </c>
      <c r="M146" s="120" t="str">
        <f t="shared" si="272"/>
        <v/>
      </c>
      <c r="N146" s="54" t="str">
        <f t="shared" si="273"/>
        <v/>
      </c>
      <c r="O146" s="33"/>
      <c r="P146" s="75" t="e">
        <f t="shared" si="213"/>
        <v>#N/A</v>
      </c>
      <c r="Q146" s="6" t="e">
        <f>IF(AND(Sufficient_data="Yes",Include_study?="Yes",Input!Number_of_observations&lt;&gt;""),Effect_size-CI_Lower_limit,NA())</f>
        <v>#N/A</v>
      </c>
      <c r="R146" s="54" t="e">
        <f>IF(AND(Sufficient_data="Yes",Include_study?="Yes",Input!Number_of_observations&lt;&gt;""),CI_Upper_limit-Effect_size,NA())</f>
        <v>#N/A</v>
      </c>
      <c r="S146" s="33"/>
      <c r="T146" s="33"/>
      <c r="U146" s="33"/>
      <c r="V146" s="33"/>
      <c r="W146" s="163"/>
      <c r="X146" s="16" t="str">
        <f t="shared" si="245"/>
        <v/>
      </c>
      <c r="Y146" s="6" t="str">
        <f t="shared" si="274"/>
        <v/>
      </c>
      <c r="Z146" s="6" t="str">
        <f t="shared" si="215"/>
        <v/>
      </c>
      <c r="AA146" s="6" t="str">
        <f>IF(AND(Sufficient_data="Yes",Include_study?="Yes",Subgroup&lt;&gt;""),Input!Effect_size,"")</f>
        <v/>
      </c>
      <c r="AB146" s="6" t="str">
        <f t="shared" si="275"/>
        <v/>
      </c>
      <c r="AC146" s="6" t="str">
        <f t="shared" si="276"/>
        <v/>
      </c>
      <c r="AD146" s="6" t="str">
        <f t="shared" si="277"/>
        <v/>
      </c>
      <c r="AE146" s="6" t="str">
        <f t="shared" si="278"/>
        <v/>
      </c>
      <c r="AF146" s="6" t="str">
        <f t="shared" si="279"/>
        <v/>
      </c>
      <c r="AG146" s="125" t="str">
        <f t="shared" si="280"/>
        <v/>
      </c>
      <c r="AH146" s="128" t="str">
        <f t="shared" si="281"/>
        <v/>
      </c>
      <c r="AI146" s="33"/>
      <c r="AJ146" s="75" t="e">
        <f t="shared" si="246"/>
        <v>#N/A</v>
      </c>
      <c r="AK146" s="37" t="e">
        <f t="shared" si="282"/>
        <v>#N/A</v>
      </c>
      <c r="AL146" s="54" t="e">
        <f t="shared" si="283"/>
        <v>#N/A</v>
      </c>
      <c r="AM146" s="33"/>
      <c r="AN146" s="77" t="str">
        <f t="shared" si="247"/>
        <v/>
      </c>
      <c r="AO146" s="6" t="str">
        <f>IF(AND(Sufficient_data="Yes",Include_study?="Yes",Subgroup&lt;&gt;""),IF(COUNTIFS(Input!G$2:G145,"="&amp;"Yes",Input!C$2:C145,"="&amp;"Yes",Input!H$2:H145,"="&amp;Subgroup)&gt;0,"",Subgroup),"")</f>
        <v/>
      </c>
      <c r="AP146" s="16" t="str">
        <f t="shared" si="248"/>
        <v/>
      </c>
      <c r="AQ146" s="10" t="str">
        <f t="shared" si="249"/>
        <v/>
      </c>
      <c r="AR146" s="6" t="str">
        <f t="shared" si="250"/>
        <v/>
      </c>
      <c r="AS146" s="24" t="str">
        <f t="shared" si="251"/>
        <v/>
      </c>
      <c r="AT146" s="12" t="str">
        <f t="shared" si="252"/>
        <v/>
      </c>
      <c r="AU146" s="6" t="str">
        <f t="shared" si="253"/>
        <v/>
      </c>
      <c r="AV146" s="43" t="str">
        <f t="shared" si="284"/>
        <v/>
      </c>
      <c r="AW146" s="6" t="str">
        <f t="shared" si="254"/>
        <v/>
      </c>
      <c r="AX146" s="6" t="str">
        <f t="shared" si="255"/>
        <v/>
      </c>
      <c r="AY146" s="43" t="str">
        <f t="shared" si="285"/>
        <v/>
      </c>
      <c r="AZ146" s="16" t="str">
        <f t="shared" si="256"/>
        <v/>
      </c>
      <c r="BA146" s="131" t="str">
        <f t="shared" si="286"/>
        <v/>
      </c>
      <c r="BB146" s="131" t="str">
        <f t="shared" si="287"/>
        <v/>
      </c>
      <c r="BC146" s="6" t="str">
        <f t="shared" si="257"/>
        <v/>
      </c>
      <c r="BD146" s="6" t="str">
        <f t="shared" si="258"/>
        <v/>
      </c>
      <c r="BE146" s="131" t="str">
        <f t="shared" si="288"/>
        <v/>
      </c>
      <c r="BF146" s="131" t="str">
        <f t="shared" si="289"/>
        <v/>
      </c>
      <c r="BG146" s="6" t="str">
        <f t="shared" si="259"/>
        <v/>
      </c>
      <c r="BH146" s="6" t="str">
        <f t="shared" si="260"/>
        <v/>
      </c>
      <c r="BI146" s="6" t="str">
        <f t="shared" si="261"/>
        <v/>
      </c>
      <c r="BJ146" s="6" t="e">
        <f t="shared" si="262"/>
        <v>#N/A</v>
      </c>
      <c r="BK146" s="12" t="str">
        <f t="shared" si="304"/>
        <v/>
      </c>
      <c r="BL146" s="6" t="str">
        <f t="shared" si="263"/>
        <v/>
      </c>
      <c r="BM146" s="6" t="str">
        <f t="shared" si="290"/>
        <v/>
      </c>
      <c r="BN146" s="37" t="str">
        <f t="shared" si="264"/>
        <v/>
      </c>
      <c r="BO146" s="54" t="str">
        <f t="shared" si="305"/>
        <v/>
      </c>
      <c r="BP146" s="33"/>
      <c r="BQ146" s="33"/>
      <c r="BR146" s="33"/>
      <c r="BS146" s="33"/>
      <c r="BT146" s="164"/>
      <c r="BU146" s="6" t="e">
        <f t="shared" si="291"/>
        <v>#N/A</v>
      </c>
      <c r="BV146" s="6" t="e">
        <f t="shared" si="292"/>
        <v>#N/A</v>
      </c>
      <c r="BW146" s="6" t="str">
        <f t="shared" si="293"/>
        <v/>
      </c>
      <c r="BX146" s="6" t="str">
        <f>IF(AND(Sufficient_data="Yes",Include_study?="Yes",Moderator&lt;&gt;""),'Moderator Analysis'!F:F-CG$3,"")</f>
        <v/>
      </c>
      <c r="BY146" s="54" t="str">
        <f>IF(AND(Sufficient_data="Yes",Include_study?="Yes",Moderator&lt;&gt;""),Weightf*(Effect_size-CG$5-CG$4*'Moderator Analysis'!F:F)^2,"")</f>
        <v/>
      </c>
      <c r="BZ146" s="33"/>
      <c r="CA146" s="75" t="str">
        <f>IF(AND(Sufficient_data="Yes",Include_study?="Yes",Moderator&lt;&gt;""),1/('Publication Bias Analysis'!F146^2+CG$7),"")</f>
        <v/>
      </c>
      <c r="CB146" s="6" t="str">
        <f>IF(AND(Sufficient_data="Yes",Include_study?="Yes",CA146&lt;&gt;""),Effect_size-'Moderator Analysis'!J$37,"")</f>
        <v/>
      </c>
      <c r="CC146" s="6" t="str">
        <f t="shared" si="294"/>
        <v/>
      </c>
      <c r="CD146" s="54" t="str">
        <f>IF(AND(Sufficient_data="Yes",Include_study?="Yes",CA146&lt;&gt;""),CA:CA*(Effect_size-'Moderator Analysis'!J$29-'Moderator Analysis'!J$30*Moderator)^2,"")</f>
        <v/>
      </c>
      <c r="CI146" s="164"/>
      <c r="CJ146" s="166"/>
      <c r="CK146" s="6" t="str">
        <f t="shared" si="233"/>
        <v/>
      </c>
      <c r="CL146" s="37" t="str">
        <f t="shared" si="295"/>
        <v/>
      </c>
      <c r="CM146" s="37" t="str">
        <f>IF(AND(Include_study?="Yes",Sufficient_data="Yes"),1/(Standard_error^2+IF(Additional_model="Fixed effect",0,'Publication Bias Analysis'!L$32)),"")</f>
        <v/>
      </c>
      <c r="CN146" s="37" t="str">
        <f>IF(AND(Include_study?="Yes",Sufficient_data="Yes"),'Publication Bias Analysis'!E:E-'Publication Bias Analysis'!I$29,"")</f>
        <v/>
      </c>
      <c r="CO146" s="37" t="str">
        <f t="shared" si="296"/>
        <v/>
      </c>
      <c r="CP146" s="37" t="str">
        <f t="shared" si="297"/>
        <v/>
      </c>
      <c r="CQ146" s="104" t="str">
        <f t="shared" si="298"/>
        <v/>
      </c>
      <c r="CR146" s="104" t="str">
        <f>IF(AND(Include_study?="Yes",Sufficient_data="Yes"),CQ:CQ+IF(DC:DC&lt;0,-1,1)*COUNTIF(CQ$2:CQ145,CQ:CQ),"")</f>
        <v/>
      </c>
      <c r="CS146" s="104" t="str">
        <f>IF(AND(Include_study?="Yes",Sufficient_data="Yes"),RANK(DG:DG,DG:DG,1)*IF(DF:DF&lt;0,-1,1)+IF(DF:DF&lt;0,-1,1)*COUNTIF(CQ$2:CQ145,CQ:CQ),"")</f>
        <v/>
      </c>
      <c r="CT146" s="104" t="str">
        <f>IF(AND(Include_study?="Yes",Sufficient_data="Yes"),RANK(DJ:DJ,DJ:DJ,1)*IF(DI:DI&lt;0,-1,1)+IF(DI:DI&lt;0,-1,1)*COUNTIF(CQ$2:CQ145,CQ:CQ),"")</f>
        <v/>
      </c>
      <c r="CU146" s="6" t="e">
        <f>IF(AND(Include_study?="Yes",Sufficient_data="Yes"),'Publication Bias Analysis'!E:E,NA())</f>
        <v>#N/A</v>
      </c>
      <c r="CV146" s="54" t="e">
        <f>IF(AND(Include_study?="Yes",Sufficient_data="Yes"),'Publication Bias Analysis'!F:F,NA())</f>
        <v>#N/A</v>
      </c>
      <c r="CW146" s="33"/>
      <c r="CX146" s="33"/>
      <c r="CY146" s="33"/>
      <c r="CZ146" s="33"/>
      <c r="DA146" s="33"/>
      <c r="DB146" s="157"/>
      <c r="DC14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6" s="6" t="str">
        <f t="shared" si="265"/>
        <v/>
      </c>
      <c r="DE146" s="54" t="str">
        <f>IF(AND(Include_study?="Yes",Sufficient_data="Yes"),1/('Publication Bias Analysis'!F:F^2+IF(Additional_model="Fixed effect",0,$DN$6)),"")</f>
        <v/>
      </c>
      <c r="DF146" s="6" t="str">
        <f>IF(AND(Include_study?="Yes",Sufficient_data="Yes"),IF('Publication Bias Analysis'!L$38="Left",'Publication Bias Analysis'!E:E-DN$3,DN$3-'Publication Bias Analysis'!E:E),"")</f>
        <v/>
      </c>
      <c r="DG146" s="6" t="str">
        <f t="shared" si="266"/>
        <v/>
      </c>
      <c r="DH146" s="54" t="str">
        <f>IF(AND(DF146&lt;&gt;"",CR146&lt;=MAX(CR:CR)-DN$7),1/('Publication Bias Analysis'!F:F^2+IF(Additional_model="Fixed effect",0,$DN$13)),"")</f>
        <v/>
      </c>
      <c r="DI146" s="6" t="str">
        <f>IF(AND(Include_study?="Yes",Sufficient_data="Yes"),IF('Publication Bias Analysis'!L$38="Left",'Publication Bias Analysis'!E:E-DN$10,DN$10-'Publication Bias Analysis'!E:E),"")</f>
        <v/>
      </c>
      <c r="DJ146" s="6" t="str">
        <f t="shared" si="267"/>
        <v/>
      </c>
      <c r="DK146" s="54" t="str">
        <f t="shared" si="299"/>
        <v/>
      </c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W146" s="33"/>
      <c r="DX146" s="33"/>
      <c r="DY146" s="33"/>
      <c r="DZ146" s="33"/>
      <c r="EA146" s="33"/>
      <c r="EB146" s="157"/>
      <c r="EC146" s="6" t="str">
        <f>IF(AND(Include_study?="Yes",Sufficient_data="Yes"),Calculations!CO:CO-AVERAGE(Calculations!CO:CO),"")</f>
        <v/>
      </c>
      <c r="ED146" s="54" t="str">
        <f>IF(AND(Include_study?="Yes",Sufficient_data="Yes"),Calculations!CP146-('Publication Bias Analysis'!P$3+Calculations!CO146*'Publication Bias Analysis'!P$4),"")</f>
        <v/>
      </c>
      <c r="EE146" s="33"/>
      <c r="EF146" s="157"/>
      <c r="EG146" s="6" t="str">
        <f t="shared" si="300"/>
        <v/>
      </c>
      <c r="EH146" s="6" t="str">
        <f t="shared" si="240"/>
        <v/>
      </c>
      <c r="EI146" s="10" t="str">
        <f t="shared" si="301"/>
        <v/>
      </c>
      <c r="EJ146" s="10" t="str">
        <f t="shared" si="302"/>
        <v/>
      </c>
      <c r="EK146" s="10" t="str">
        <f>IF(AND(Include_study?="Yes",Sufficient_data="Yes"),COUNTIFS(EI$2:EI145,"&lt;"&amp;EI146,EJ$2:EJ145,"&lt;"&amp;EJ146)+COUNTIFS(EI$2:EI145,"&gt;"&amp;EI146,EJ$2:EJ145,"&gt;"&amp;EJ146)+COUNTIFS(EI147:EI$201,"&lt;"&amp;EI146,EJ147:EJ$201,"&lt;"&amp;EJ146)+COUNTIFS(EI147:EI$201,"&gt;"&amp;EI146,EJ147:EJ$201,"&gt;"&amp;EJ146),"")</f>
        <v/>
      </c>
      <c r="EL146" s="70" t="str">
        <f>IF(AND(Include_study?="Yes",Sufficient_data="Yes"),COUNTIFS(EI$2:EI145,"&lt;"&amp;EI146,EJ$2:EJ145,"&gt;"&amp;EJ146)+COUNTIFS(EI$2:EI145,"&gt;"&amp;EI146,EJ$2:EJ145,"&lt;"&amp;EJ146)+COUNTIFS(EI147:EI$201,"&lt;"&amp;EI146,EJ147:EJ$201,"&gt;"&amp;EJ146)+COUNTIFS(EI147:EI$201,"&gt;"&amp;EI146,EJ147:EJ$201,"&lt;"&amp;EJ146),"")</f>
        <v/>
      </c>
      <c r="EN146" s="157"/>
      <c r="EO146" s="33"/>
      <c r="EP146" s="33"/>
      <c r="EQ146" s="33"/>
      <c r="ER146" s="33"/>
      <c r="ES146" s="157"/>
      <c r="ET146" s="6" t="e">
        <f t="shared" si="243"/>
        <v>#N/A</v>
      </c>
      <c r="EU146" s="54" t="e">
        <f t="shared" si="244"/>
        <v>#N/A</v>
      </c>
      <c r="EV146" s="33"/>
      <c r="EW146" s="33"/>
      <c r="EX146" s="33"/>
      <c r="EY146" s="33"/>
      <c r="EZ146" s="33"/>
      <c r="FA146" s="157"/>
      <c r="FB146" s="10" t="str">
        <f>IF('Publication Bias Analysis'!AS:AS&lt;&gt;"",RANK('Publication Bias Analysis'!AS:AS,'Publication Bias Analysis'!AS:AS,1)+COUNTIF('Publication Bias Analysis'!AS$2:AS145,'Publication Bias Analysis'!AS146),"")</f>
        <v/>
      </c>
      <c r="FC146" s="6" t="str">
        <f t="shared" si="268"/>
        <v/>
      </c>
      <c r="FD146" s="43" t="e">
        <f>IF(AND(Include_study?="Yes",Sufficient_data="Yes"),'Publication Bias Analysis'!AR146,NA())</f>
        <v>#N/A</v>
      </c>
      <c r="FE146" s="43" t="e">
        <f>IF(AND(Include_study?="Yes",Sufficient_data="Yes"),'Publication Bias Analysis'!AS146,NA())</f>
        <v>#N/A</v>
      </c>
      <c r="FF146" s="6" t="str">
        <f>IF(AND(Include_study?="Yes",Sufficient_data="Yes"),Calculations!FD146-AVERAGE('Publication Bias Analysis'!AR:AR),"")</f>
        <v/>
      </c>
      <c r="FG146" s="54" t="str">
        <f>IF(AND(Include_study?="Yes",Sufficient_data="Yes"),FE:FE-('Publication Bias Analysis'!AV$30+'Publication Bias Analysis'!AV$31*FD:FD),"")</f>
        <v/>
      </c>
      <c r="FM146" s="157"/>
      <c r="FN146" s="6" t="str">
        <f t="shared" si="303"/>
        <v/>
      </c>
      <c r="FO146" s="6" t="str">
        <f t="shared" si="269"/>
        <v/>
      </c>
      <c r="FP146" s="54" t="str">
        <f t="shared" si="306"/>
        <v/>
      </c>
      <c r="FQ146" s="33"/>
    </row>
    <row r="147" spans="1:173" x14ac:dyDescent="0.2">
      <c r="A147" s="163"/>
      <c r="B147" s="10" t="str">
        <f>IF(AND(Sufficient_data="Yes",Include_study?="Yes"),IF(AND(Sort_By=$E$1,Order="Ascending"),IF(Input!Study_name="",COUNTIFS(Input!Study_name,"&lt;&gt;"&amp;"",Include_study?,"Yes",Sufficient_data,"Yes")+1,IF(COUNT(E147)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7" s="10" t="str">
        <f>IF(B147&lt;&gt;"",IF(B147=0,COUNTIF(B$2:B146,0)+1,COUNTIF(B$2:B146,B147)+COUNTIF(B:B,"&lt;"&amp;B147)+1),"")</f>
        <v/>
      </c>
      <c r="D147" s="10" t="str">
        <f t="shared" si="206"/>
        <v/>
      </c>
      <c r="E147" s="6" t="str">
        <f>IF(AND(Sufficient_data="Yes",Include_study?="Yes",Input!Study_name&lt;&gt;""),Input!Study_name,"")</f>
        <v/>
      </c>
      <c r="F147" s="6" t="str">
        <f>IF(AND(Sufficient_data="Yes",Include_study?="Yes"),Input!Effect_size,"")</f>
        <v/>
      </c>
      <c r="G147" s="10" t="str">
        <f>IF(AND(Sufficient_data="Yes",Include_study?="Yes",Input!Number_of_observations&lt;&gt;""),Input!Number_of_observations,"")</f>
        <v/>
      </c>
      <c r="H147" s="6" t="str">
        <f>IF(AND(Sufficient_data="Yes",Include_study?="Yes"),Input!Standard_error,"")</f>
        <v/>
      </c>
      <c r="I147" s="6" t="str">
        <f t="shared" si="207"/>
        <v/>
      </c>
      <c r="J147" s="6" t="str">
        <f t="shared" si="208"/>
        <v/>
      </c>
      <c r="K147" s="6" t="str">
        <f t="shared" si="270"/>
        <v/>
      </c>
      <c r="L147" s="6" t="str">
        <f t="shared" si="271"/>
        <v/>
      </c>
      <c r="M147" s="120" t="str">
        <f t="shared" si="272"/>
        <v/>
      </c>
      <c r="N147" s="54" t="str">
        <f t="shared" si="273"/>
        <v/>
      </c>
      <c r="O147" s="33"/>
      <c r="P147" s="75" t="e">
        <f t="shared" si="213"/>
        <v>#N/A</v>
      </c>
      <c r="Q147" s="6" t="e">
        <f>IF(AND(Sufficient_data="Yes",Include_study?="Yes",Input!Number_of_observations&lt;&gt;""),Effect_size-CI_Lower_limit,NA())</f>
        <v>#N/A</v>
      </c>
      <c r="R147" s="54" t="e">
        <f>IF(AND(Sufficient_data="Yes",Include_study?="Yes",Input!Number_of_observations&lt;&gt;""),CI_Upper_limit-Effect_size,NA())</f>
        <v>#N/A</v>
      </c>
      <c r="S147" s="33"/>
      <c r="T147" s="33"/>
      <c r="U147" s="33"/>
      <c r="V147" s="33"/>
      <c r="W147" s="163"/>
      <c r="X147" s="16" t="str">
        <f t="shared" si="245"/>
        <v/>
      </c>
      <c r="Y147" s="6" t="str">
        <f t="shared" si="274"/>
        <v/>
      </c>
      <c r="Z147" s="6" t="str">
        <f t="shared" si="215"/>
        <v/>
      </c>
      <c r="AA147" s="6" t="str">
        <f>IF(AND(Sufficient_data="Yes",Include_study?="Yes",Subgroup&lt;&gt;""),Input!Effect_size,"")</f>
        <v/>
      </c>
      <c r="AB147" s="6" t="str">
        <f t="shared" si="275"/>
        <v/>
      </c>
      <c r="AC147" s="6" t="str">
        <f t="shared" si="276"/>
        <v/>
      </c>
      <c r="AD147" s="6" t="str">
        <f t="shared" si="277"/>
        <v/>
      </c>
      <c r="AE147" s="6" t="str">
        <f t="shared" si="278"/>
        <v/>
      </c>
      <c r="AF147" s="6" t="str">
        <f t="shared" si="279"/>
        <v/>
      </c>
      <c r="AG147" s="125" t="str">
        <f t="shared" si="280"/>
        <v/>
      </c>
      <c r="AH147" s="128" t="str">
        <f t="shared" si="281"/>
        <v/>
      </c>
      <c r="AI147" s="33"/>
      <c r="AJ147" s="75" t="e">
        <f t="shared" si="246"/>
        <v>#N/A</v>
      </c>
      <c r="AK147" s="37" t="e">
        <f t="shared" si="282"/>
        <v>#N/A</v>
      </c>
      <c r="AL147" s="54" t="e">
        <f t="shared" si="283"/>
        <v>#N/A</v>
      </c>
      <c r="AM147" s="33"/>
      <c r="AN147" s="77" t="str">
        <f t="shared" si="247"/>
        <v/>
      </c>
      <c r="AO147" s="6" t="str">
        <f>IF(AND(Sufficient_data="Yes",Include_study?="Yes",Subgroup&lt;&gt;""),IF(COUNTIFS(Input!G$2:G146,"="&amp;"Yes",Input!C$2:C146,"="&amp;"Yes",Input!H$2:H146,"="&amp;Subgroup)&gt;0,"",Subgroup),"")</f>
        <v/>
      </c>
      <c r="AP147" s="16" t="str">
        <f t="shared" si="248"/>
        <v/>
      </c>
      <c r="AQ147" s="10" t="str">
        <f t="shared" si="249"/>
        <v/>
      </c>
      <c r="AR147" s="6" t="str">
        <f t="shared" si="250"/>
        <v/>
      </c>
      <c r="AS147" s="24" t="str">
        <f t="shared" si="251"/>
        <v/>
      </c>
      <c r="AT147" s="12" t="str">
        <f t="shared" si="252"/>
        <v/>
      </c>
      <c r="AU147" s="6" t="str">
        <f t="shared" si="253"/>
        <v/>
      </c>
      <c r="AV147" s="43" t="str">
        <f t="shared" si="284"/>
        <v/>
      </c>
      <c r="AW147" s="6" t="str">
        <f t="shared" si="254"/>
        <v/>
      </c>
      <c r="AX147" s="6" t="str">
        <f t="shared" si="255"/>
        <v/>
      </c>
      <c r="AY147" s="43" t="str">
        <f t="shared" si="285"/>
        <v/>
      </c>
      <c r="AZ147" s="16" t="str">
        <f t="shared" si="256"/>
        <v/>
      </c>
      <c r="BA147" s="131" t="str">
        <f t="shared" si="286"/>
        <v/>
      </c>
      <c r="BB147" s="131" t="str">
        <f t="shared" si="287"/>
        <v/>
      </c>
      <c r="BC147" s="6" t="str">
        <f t="shared" si="257"/>
        <v/>
      </c>
      <c r="BD147" s="6" t="str">
        <f t="shared" si="258"/>
        <v/>
      </c>
      <c r="BE147" s="131" t="str">
        <f t="shared" si="288"/>
        <v/>
      </c>
      <c r="BF147" s="131" t="str">
        <f t="shared" si="289"/>
        <v/>
      </c>
      <c r="BG147" s="6" t="str">
        <f t="shared" si="259"/>
        <v/>
      </c>
      <c r="BH147" s="6" t="str">
        <f t="shared" si="260"/>
        <v/>
      </c>
      <c r="BI147" s="6" t="str">
        <f t="shared" si="261"/>
        <v/>
      </c>
      <c r="BJ147" s="6" t="e">
        <f t="shared" si="262"/>
        <v>#N/A</v>
      </c>
      <c r="BK147" s="12" t="str">
        <f t="shared" si="304"/>
        <v/>
      </c>
      <c r="BL147" s="6" t="str">
        <f t="shared" si="263"/>
        <v/>
      </c>
      <c r="BM147" s="6" t="str">
        <f t="shared" si="290"/>
        <v/>
      </c>
      <c r="BN147" s="37" t="str">
        <f t="shared" si="264"/>
        <v/>
      </c>
      <c r="BO147" s="54" t="str">
        <f t="shared" si="305"/>
        <v/>
      </c>
      <c r="BP147" s="33"/>
      <c r="BQ147" s="33"/>
      <c r="BR147" s="33"/>
      <c r="BS147" s="33"/>
      <c r="BT147" s="164"/>
      <c r="BU147" s="6" t="e">
        <f t="shared" si="291"/>
        <v>#N/A</v>
      </c>
      <c r="BV147" s="6" t="e">
        <f t="shared" si="292"/>
        <v>#N/A</v>
      </c>
      <c r="BW147" s="6" t="str">
        <f t="shared" si="293"/>
        <v/>
      </c>
      <c r="BX147" s="6" t="str">
        <f>IF(AND(Sufficient_data="Yes",Include_study?="Yes",Moderator&lt;&gt;""),'Moderator Analysis'!F:F-CG$3,"")</f>
        <v/>
      </c>
      <c r="BY147" s="54" t="str">
        <f>IF(AND(Sufficient_data="Yes",Include_study?="Yes",Moderator&lt;&gt;""),Weightf*(Effect_size-CG$5-CG$4*'Moderator Analysis'!F:F)^2,"")</f>
        <v/>
      </c>
      <c r="BZ147" s="33"/>
      <c r="CA147" s="75" t="str">
        <f>IF(AND(Sufficient_data="Yes",Include_study?="Yes",Moderator&lt;&gt;""),1/('Publication Bias Analysis'!F147^2+CG$7),"")</f>
        <v/>
      </c>
      <c r="CB147" s="6" t="str">
        <f>IF(AND(Sufficient_data="Yes",Include_study?="Yes",CA147&lt;&gt;""),Effect_size-'Moderator Analysis'!J$37,"")</f>
        <v/>
      </c>
      <c r="CC147" s="6" t="str">
        <f t="shared" si="294"/>
        <v/>
      </c>
      <c r="CD147" s="54" t="str">
        <f>IF(AND(Sufficient_data="Yes",Include_study?="Yes",CA147&lt;&gt;""),CA:CA*(Effect_size-'Moderator Analysis'!J$29-'Moderator Analysis'!J$30*Moderator)^2,"")</f>
        <v/>
      </c>
      <c r="CI147" s="164"/>
      <c r="CJ147" s="166"/>
      <c r="CK147" s="6" t="str">
        <f t="shared" si="233"/>
        <v/>
      </c>
      <c r="CL147" s="37" t="str">
        <f t="shared" si="295"/>
        <v/>
      </c>
      <c r="CM147" s="37" t="str">
        <f>IF(AND(Include_study?="Yes",Sufficient_data="Yes"),1/(Standard_error^2+IF(Additional_model="Fixed effect",0,'Publication Bias Analysis'!L$32)),"")</f>
        <v/>
      </c>
      <c r="CN147" s="37" t="str">
        <f>IF(AND(Include_study?="Yes",Sufficient_data="Yes"),'Publication Bias Analysis'!E:E-'Publication Bias Analysis'!I$29,"")</f>
        <v/>
      </c>
      <c r="CO147" s="37" t="str">
        <f t="shared" si="296"/>
        <v/>
      </c>
      <c r="CP147" s="37" t="str">
        <f t="shared" si="297"/>
        <v/>
      </c>
      <c r="CQ147" s="104" t="str">
        <f t="shared" si="298"/>
        <v/>
      </c>
      <c r="CR147" s="104" t="str">
        <f>IF(AND(Include_study?="Yes",Sufficient_data="Yes"),CQ:CQ+IF(DC:DC&lt;0,-1,1)*COUNTIF(CQ$2:CQ146,CQ:CQ),"")</f>
        <v/>
      </c>
      <c r="CS147" s="104" t="str">
        <f>IF(AND(Include_study?="Yes",Sufficient_data="Yes"),RANK(DG:DG,DG:DG,1)*IF(DF:DF&lt;0,-1,1)+IF(DF:DF&lt;0,-1,1)*COUNTIF(CQ$2:CQ146,CQ:CQ),"")</f>
        <v/>
      </c>
      <c r="CT147" s="104" t="str">
        <f>IF(AND(Include_study?="Yes",Sufficient_data="Yes"),RANK(DJ:DJ,DJ:DJ,1)*IF(DI:DI&lt;0,-1,1)+IF(DI:DI&lt;0,-1,1)*COUNTIF(CQ$2:CQ146,CQ:CQ),"")</f>
        <v/>
      </c>
      <c r="CU147" s="6" t="e">
        <f>IF(AND(Include_study?="Yes",Sufficient_data="Yes"),'Publication Bias Analysis'!E:E,NA())</f>
        <v>#N/A</v>
      </c>
      <c r="CV147" s="54" t="e">
        <f>IF(AND(Include_study?="Yes",Sufficient_data="Yes"),'Publication Bias Analysis'!F:F,NA())</f>
        <v>#N/A</v>
      </c>
      <c r="CW147" s="33"/>
      <c r="CX147" s="33"/>
      <c r="CY147" s="33"/>
      <c r="CZ147" s="33"/>
      <c r="DA147" s="33"/>
      <c r="DB147" s="157"/>
      <c r="DC14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7" s="6" t="str">
        <f t="shared" si="265"/>
        <v/>
      </c>
      <c r="DE147" s="54" t="str">
        <f>IF(AND(Include_study?="Yes",Sufficient_data="Yes"),1/('Publication Bias Analysis'!F:F^2+IF(Additional_model="Fixed effect",0,$DN$6)),"")</f>
        <v/>
      </c>
      <c r="DF147" s="6" t="str">
        <f>IF(AND(Include_study?="Yes",Sufficient_data="Yes"),IF('Publication Bias Analysis'!L$38="Left",'Publication Bias Analysis'!E:E-DN$3,DN$3-'Publication Bias Analysis'!E:E),"")</f>
        <v/>
      </c>
      <c r="DG147" s="6" t="str">
        <f t="shared" si="266"/>
        <v/>
      </c>
      <c r="DH147" s="54" t="str">
        <f>IF(AND(DF147&lt;&gt;"",CR147&lt;=MAX(CR:CR)-DN$7),1/('Publication Bias Analysis'!F:F^2+IF(Additional_model="Fixed effect",0,$DN$13)),"")</f>
        <v/>
      </c>
      <c r="DI147" s="6" t="str">
        <f>IF(AND(Include_study?="Yes",Sufficient_data="Yes"),IF('Publication Bias Analysis'!L$38="Left",'Publication Bias Analysis'!E:E-DN$10,DN$10-'Publication Bias Analysis'!E:E),"")</f>
        <v/>
      </c>
      <c r="DJ147" s="6" t="str">
        <f t="shared" si="267"/>
        <v/>
      </c>
      <c r="DK147" s="54" t="str">
        <f t="shared" si="299"/>
        <v/>
      </c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W147" s="33"/>
      <c r="DX147" s="33"/>
      <c r="DY147" s="33"/>
      <c r="DZ147" s="33"/>
      <c r="EA147" s="33"/>
      <c r="EB147" s="157"/>
      <c r="EC147" s="6" t="str">
        <f>IF(AND(Include_study?="Yes",Sufficient_data="Yes"),Calculations!CO:CO-AVERAGE(Calculations!CO:CO),"")</f>
        <v/>
      </c>
      <c r="ED147" s="54" t="str">
        <f>IF(AND(Include_study?="Yes",Sufficient_data="Yes"),Calculations!CP147-('Publication Bias Analysis'!P$3+Calculations!CO147*'Publication Bias Analysis'!P$4),"")</f>
        <v/>
      </c>
      <c r="EE147" s="33"/>
      <c r="EF147" s="157"/>
      <c r="EG147" s="6" t="str">
        <f t="shared" si="300"/>
        <v/>
      </c>
      <c r="EH147" s="6" t="str">
        <f t="shared" si="240"/>
        <v/>
      </c>
      <c r="EI147" s="10" t="str">
        <f t="shared" si="301"/>
        <v/>
      </c>
      <c r="EJ147" s="10" t="str">
        <f t="shared" si="302"/>
        <v/>
      </c>
      <c r="EK147" s="10" t="str">
        <f>IF(AND(Include_study?="Yes",Sufficient_data="Yes"),COUNTIFS(EI$2:EI146,"&lt;"&amp;EI147,EJ$2:EJ146,"&lt;"&amp;EJ147)+COUNTIFS(EI$2:EI146,"&gt;"&amp;EI147,EJ$2:EJ146,"&gt;"&amp;EJ147)+COUNTIFS(EI148:EI$201,"&lt;"&amp;EI147,EJ148:EJ$201,"&lt;"&amp;EJ147)+COUNTIFS(EI148:EI$201,"&gt;"&amp;EI147,EJ148:EJ$201,"&gt;"&amp;EJ147),"")</f>
        <v/>
      </c>
      <c r="EL147" s="70" t="str">
        <f>IF(AND(Include_study?="Yes",Sufficient_data="Yes"),COUNTIFS(EI$2:EI146,"&lt;"&amp;EI147,EJ$2:EJ146,"&gt;"&amp;EJ147)+COUNTIFS(EI$2:EI146,"&gt;"&amp;EI147,EJ$2:EJ146,"&lt;"&amp;EJ147)+COUNTIFS(EI148:EI$201,"&lt;"&amp;EI147,EJ148:EJ$201,"&gt;"&amp;EJ147)+COUNTIFS(EI148:EI$201,"&gt;"&amp;EI147,EJ148:EJ$201,"&lt;"&amp;EJ147),"")</f>
        <v/>
      </c>
      <c r="EN147" s="157"/>
      <c r="EO147" s="33"/>
      <c r="EP147" s="33"/>
      <c r="EQ147" s="33"/>
      <c r="ER147" s="33"/>
      <c r="ES147" s="157"/>
      <c r="ET147" s="6" t="e">
        <f t="shared" si="243"/>
        <v>#N/A</v>
      </c>
      <c r="EU147" s="54" t="e">
        <f t="shared" si="244"/>
        <v>#N/A</v>
      </c>
      <c r="EV147" s="33"/>
      <c r="EW147" s="33"/>
      <c r="EX147" s="33"/>
      <c r="EY147" s="33"/>
      <c r="EZ147" s="33"/>
      <c r="FA147" s="157"/>
      <c r="FB147" s="10" t="str">
        <f>IF('Publication Bias Analysis'!AS:AS&lt;&gt;"",RANK('Publication Bias Analysis'!AS:AS,'Publication Bias Analysis'!AS:AS,1)+COUNTIF('Publication Bias Analysis'!AS$2:AS146,'Publication Bias Analysis'!AS147),"")</f>
        <v/>
      </c>
      <c r="FC147" s="6" t="str">
        <f t="shared" si="268"/>
        <v/>
      </c>
      <c r="FD147" s="43" t="e">
        <f>IF(AND(Include_study?="Yes",Sufficient_data="Yes"),'Publication Bias Analysis'!AR147,NA())</f>
        <v>#N/A</v>
      </c>
      <c r="FE147" s="43" t="e">
        <f>IF(AND(Include_study?="Yes",Sufficient_data="Yes"),'Publication Bias Analysis'!AS147,NA())</f>
        <v>#N/A</v>
      </c>
      <c r="FF147" s="6" t="str">
        <f>IF(AND(Include_study?="Yes",Sufficient_data="Yes"),Calculations!FD147-AVERAGE('Publication Bias Analysis'!AR:AR),"")</f>
        <v/>
      </c>
      <c r="FG147" s="54" t="str">
        <f>IF(AND(Include_study?="Yes",Sufficient_data="Yes"),FE:FE-('Publication Bias Analysis'!AV$30+'Publication Bias Analysis'!AV$31*FD:FD),"")</f>
        <v/>
      </c>
      <c r="FM147" s="157"/>
      <c r="FN147" s="6" t="str">
        <f t="shared" si="303"/>
        <v/>
      </c>
      <c r="FO147" s="6" t="str">
        <f t="shared" si="269"/>
        <v/>
      </c>
      <c r="FP147" s="54" t="str">
        <f t="shared" si="306"/>
        <v/>
      </c>
      <c r="FQ147" s="33"/>
    </row>
    <row r="148" spans="1:173" x14ac:dyDescent="0.2">
      <c r="A148" s="163"/>
      <c r="B148" s="10" t="str">
        <f>IF(AND(Sufficient_data="Yes",Include_study?="Yes"),IF(AND(Sort_By=$E$1,Order="Ascending"),IF(Input!Study_name="",COUNTIFS(Input!Study_name,"&lt;&gt;"&amp;"",Include_study?,"Yes",Sufficient_data,"Yes")+1,IF(COUNT(E148)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8" s="10" t="str">
        <f>IF(B148&lt;&gt;"",IF(B148=0,COUNTIF(B$2:B147,0)+1,COUNTIF(B$2:B147,B148)+COUNTIF(B:B,"&lt;"&amp;B148)+1),"")</f>
        <v/>
      </c>
      <c r="D148" s="10" t="str">
        <f t="shared" si="206"/>
        <v/>
      </c>
      <c r="E148" s="6" t="str">
        <f>IF(AND(Sufficient_data="Yes",Include_study?="Yes",Input!Study_name&lt;&gt;""),Input!Study_name,"")</f>
        <v/>
      </c>
      <c r="F148" s="6" t="str">
        <f>IF(AND(Sufficient_data="Yes",Include_study?="Yes"),Input!Effect_size,"")</f>
        <v/>
      </c>
      <c r="G148" s="10" t="str">
        <f>IF(AND(Sufficient_data="Yes",Include_study?="Yes",Input!Number_of_observations&lt;&gt;""),Input!Number_of_observations,"")</f>
        <v/>
      </c>
      <c r="H148" s="6" t="str">
        <f>IF(AND(Sufficient_data="Yes",Include_study?="Yes"),Input!Standard_error,"")</f>
        <v/>
      </c>
      <c r="I148" s="6" t="str">
        <f t="shared" si="207"/>
        <v/>
      </c>
      <c r="J148" s="6" t="str">
        <f t="shared" si="208"/>
        <v/>
      </c>
      <c r="K148" s="6" t="str">
        <f t="shared" si="270"/>
        <v/>
      </c>
      <c r="L148" s="6" t="str">
        <f t="shared" si="271"/>
        <v/>
      </c>
      <c r="M148" s="120" t="str">
        <f t="shared" si="272"/>
        <v/>
      </c>
      <c r="N148" s="54" t="str">
        <f t="shared" si="273"/>
        <v/>
      </c>
      <c r="O148" s="33"/>
      <c r="P148" s="75" t="e">
        <f t="shared" si="213"/>
        <v>#N/A</v>
      </c>
      <c r="Q148" s="6" t="e">
        <f>IF(AND(Sufficient_data="Yes",Include_study?="Yes",Input!Number_of_observations&lt;&gt;""),Effect_size-CI_Lower_limit,NA())</f>
        <v>#N/A</v>
      </c>
      <c r="R148" s="54" t="e">
        <f>IF(AND(Sufficient_data="Yes",Include_study?="Yes",Input!Number_of_observations&lt;&gt;""),CI_Upper_limit-Effect_size,NA())</f>
        <v>#N/A</v>
      </c>
      <c r="S148" s="33"/>
      <c r="T148" s="33"/>
      <c r="U148" s="33"/>
      <c r="V148" s="33"/>
      <c r="W148" s="163"/>
      <c r="X148" s="16" t="str">
        <f t="shared" si="245"/>
        <v/>
      </c>
      <c r="Y148" s="6" t="str">
        <f t="shared" si="274"/>
        <v/>
      </c>
      <c r="Z148" s="6" t="str">
        <f t="shared" si="215"/>
        <v/>
      </c>
      <c r="AA148" s="6" t="str">
        <f>IF(AND(Sufficient_data="Yes",Include_study?="Yes",Subgroup&lt;&gt;""),Input!Effect_size,"")</f>
        <v/>
      </c>
      <c r="AB148" s="6" t="str">
        <f t="shared" si="275"/>
        <v/>
      </c>
      <c r="AC148" s="6" t="str">
        <f t="shared" si="276"/>
        <v/>
      </c>
      <c r="AD148" s="6" t="str">
        <f t="shared" si="277"/>
        <v/>
      </c>
      <c r="AE148" s="6" t="str">
        <f t="shared" si="278"/>
        <v/>
      </c>
      <c r="AF148" s="6" t="str">
        <f t="shared" si="279"/>
        <v/>
      </c>
      <c r="AG148" s="125" t="str">
        <f t="shared" si="280"/>
        <v/>
      </c>
      <c r="AH148" s="128" t="str">
        <f t="shared" si="281"/>
        <v/>
      </c>
      <c r="AI148" s="33"/>
      <c r="AJ148" s="75" t="e">
        <f t="shared" si="246"/>
        <v>#N/A</v>
      </c>
      <c r="AK148" s="37" t="e">
        <f t="shared" si="282"/>
        <v>#N/A</v>
      </c>
      <c r="AL148" s="54" t="e">
        <f t="shared" si="283"/>
        <v>#N/A</v>
      </c>
      <c r="AM148" s="33"/>
      <c r="AN148" s="77" t="str">
        <f t="shared" si="247"/>
        <v/>
      </c>
      <c r="AO148" s="6" t="str">
        <f>IF(AND(Sufficient_data="Yes",Include_study?="Yes",Subgroup&lt;&gt;""),IF(COUNTIFS(Input!G$2:G147,"="&amp;"Yes",Input!C$2:C147,"="&amp;"Yes",Input!H$2:H147,"="&amp;Subgroup)&gt;0,"",Subgroup),"")</f>
        <v/>
      </c>
      <c r="AP148" s="16" t="str">
        <f t="shared" si="248"/>
        <v/>
      </c>
      <c r="AQ148" s="10" t="str">
        <f t="shared" si="249"/>
        <v/>
      </c>
      <c r="AR148" s="6" t="str">
        <f t="shared" si="250"/>
        <v/>
      </c>
      <c r="AS148" s="24" t="str">
        <f t="shared" si="251"/>
        <v/>
      </c>
      <c r="AT148" s="12" t="str">
        <f t="shared" si="252"/>
        <v/>
      </c>
      <c r="AU148" s="6" t="str">
        <f t="shared" si="253"/>
        <v/>
      </c>
      <c r="AV148" s="43" t="str">
        <f t="shared" si="284"/>
        <v/>
      </c>
      <c r="AW148" s="6" t="str">
        <f t="shared" si="254"/>
        <v/>
      </c>
      <c r="AX148" s="6" t="str">
        <f t="shared" si="255"/>
        <v/>
      </c>
      <c r="AY148" s="43" t="str">
        <f t="shared" si="285"/>
        <v/>
      </c>
      <c r="AZ148" s="16" t="str">
        <f t="shared" si="256"/>
        <v/>
      </c>
      <c r="BA148" s="131" t="str">
        <f t="shared" si="286"/>
        <v/>
      </c>
      <c r="BB148" s="131" t="str">
        <f t="shared" si="287"/>
        <v/>
      </c>
      <c r="BC148" s="6" t="str">
        <f t="shared" si="257"/>
        <v/>
      </c>
      <c r="BD148" s="6" t="str">
        <f t="shared" si="258"/>
        <v/>
      </c>
      <c r="BE148" s="131" t="str">
        <f t="shared" si="288"/>
        <v/>
      </c>
      <c r="BF148" s="131" t="str">
        <f t="shared" si="289"/>
        <v/>
      </c>
      <c r="BG148" s="6" t="str">
        <f t="shared" si="259"/>
        <v/>
      </c>
      <c r="BH148" s="6" t="str">
        <f t="shared" si="260"/>
        <v/>
      </c>
      <c r="BI148" s="6" t="str">
        <f t="shared" si="261"/>
        <v/>
      </c>
      <c r="BJ148" s="6" t="e">
        <f t="shared" si="262"/>
        <v>#N/A</v>
      </c>
      <c r="BK148" s="12" t="str">
        <f t="shared" si="304"/>
        <v/>
      </c>
      <c r="BL148" s="6" t="str">
        <f t="shared" si="263"/>
        <v/>
      </c>
      <c r="BM148" s="6" t="str">
        <f t="shared" si="290"/>
        <v/>
      </c>
      <c r="BN148" s="37" t="str">
        <f t="shared" si="264"/>
        <v/>
      </c>
      <c r="BO148" s="54" t="str">
        <f t="shared" si="305"/>
        <v/>
      </c>
      <c r="BP148" s="33"/>
      <c r="BQ148" s="33"/>
      <c r="BR148" s="33"/>
      <c r="BS148" s="33"/>
      <c r="BT148" s="164"/>
      <c r="BU148" s="6" t="e">
        <f t="shared" si="291"/>
        <v>#N/A</v>
      </c>
      <c r="BV148" s="6" t="e">
        <f t="shared" si="292"/>
        <v>#N/A</v>
      </c>
      <c r="BW148" s="6" t="str">
        <f t="shared" si="293"/>
        <v/>
      </c>
      <c r="BX148" s="6" t="str">
        <f>IF(AND(Sufficient_data="Yes",Include_study?="Yes",Moderator&lt;&gt;""),'Moderator Analysis'!F:F-CG$3,"")</f>
        <v/>
      </c>
      <c r="BY148" s="54" t="str">
        <f>IF(AND(Sufficient_data="Yes",Include_study?="Yes",Moderator&lt;&gt;""),Weightf*(Effect_size-CG$5-CG$4*'Moderator Analysis'!F:F)^2,"")</f>
        <v/>
      </c>
      <c r="BZ148" s="33"/>
      <c r="CA148" s="75" t="str">
        <f>IF(AND(Sufficient_data="Yes",Include_study?="Yes",Moderator&lt;&gt;""),1/('Publication Bias Analysis'!F148^2+CG$7),"")</f>
        <v/>
      </c>
      <c r="CB148" s="6" t="str">
        <f>IF(AND(Sufficient_data="Yes",Include_study?="Yes",CA148&lt;&gt;""),Effect_size-'Moderator Analysis'!J$37,"")</f>
        <v/>
      </c>
      <c r="CC148" s="6" t="str">
        <f t="shared" si="294"/>
        <v/>
      </c>
      <c r="CD148" s="54" t="str">
        <f>IF(AND(Sufficient_data="Yes",Include_study?="Yes",CA148&lt;&gt;""),CA:CA*(Effect_size-'Moderator Analysis'!J$29-'Moderator Analysis'!J$30*Moderator)^2,"")</f>
        <v/>
      </c>
      <c r="CI148" s="164"/>
      <c r="CJ148" s="166"/>
      <c r="CK148" s="6" t="str">
        <f t="shared" si="233"/>
        <v/>
      </c>
      <c r="CL148" s="37" t="str">
        <f t="shared" si="295"/>
        <v/>
      </c>
      <c r="CM148" s="37" t="str">
        <f>IF(AND(Include_study?="Yes",Sufficient_data="Yes"),1/(Standard_error^2+IF(Additional_model="Fixed effect",0,'Publication Bias Analysis'!L$32)),"")</f>
        <v/>
      </c>
      <c r="CN148" s="37" t="str">
        <f>IF(AND(Include_study?="Yes",Sufficient_data="Yes"),'Publication Bias Analysis'!E:E-'Publication Bias Analysis'!I$29,"")</f>
        <v/>
      </c>
      <c r="CO148" s="37" t="str">
        <f t="shared" si="296"/>
        <v/>
      </c>
      <c r="CP148" s="37" t="str">
        <f t="shared" si="297"/>
        <v/>
      </c>
      <c r="CQ148" s="104" t="str">
        <f t="shared" si="298"/>
        <v/>
      </c>
      <c r="CR148" s="104" t="str">
        <f>IF(AND(Include_study?="Yes",Sufficient_data="Yes"),CQ:CQ+IF(DC:DC&lt;0,-1,1)*COUNTIF(CQ$2:CQ147,CQ:CQ),"")</f>
        <v/>
      </c>
      <c r="CS148" s="104" t="str">
        <f>IF(AND(Include_study?="Yes",Sufficient_data="Yes"),RANK(DG:DG,DG:DG,1)*IF(DF:DF&lt;0,-1,1)+IF(DF:DF&lt;0,-1,1)*COUNTIF(CQ$2:CQ147,CQ:CQ),"")</f>
        <v/>
      </c>
      <c r="CT148" s="104" t="str">
        <f>IF(AND(Include_study?="Yes",Sufficient_data="Yes"),RANK(DJ:DJ,DJ:DJ,1)*IF(DI:DI&lt;0,-1,1)+IF(DI:DI&lt;0,-1,1)*COUNTIF(CQ$2:CQ147,CQ:CQ),"")</f>
        <v/>
      </c>
      <c r="CU148" s="6" t="e">
        <f>IF(AND(Include_study?="Yes",Sufficient_data="Yes"),'Publication Bias Analysis'!E:E,NA())</f>
        <v>#N/A</v>
      </c>
      <c r="CV148" s="54" t="e">
        <f>IF(AND(Include_study?="Yes",Sufficient_data="Yes"),'Publication Bias Analysis'!F:F,NA())</f>
        <v>#N/A</v>
      </c>
      <c r="CW148" s="33"/>
      <c r="CX148" s="33"/>
      <c r="CY148" s="33"/>
      <c r="CZ148" s="33"/>
      <c r="DA148" s="33"/>
      <c r="DB148" s="157"/>
      <c r="DC14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8" s="6" t="str">
        <f t="shared" si="265"/>
        <v/>
      </c>
      <c r="DE148" s="54" t="str">
        <f>IF(AND(Include_study?="Yes",Sufficient_data="Yes"),1/('Publication Bias Analysis'!F:F^2+IF(Additional_model="Fixed effect",0,$DN$6)),"")</f>
        <v/>
      </c>
      <c r="DF148" s="6" t="str">
        <f>IF(AND(Include_study?="Yes",Sufficient_data="Yes"),IF('Publication Bias Analysis'!L$38="Left",'Publication Bias Analysis'!E:E-DN$3,DN$3-'Publication Bias Analysis'!E:E),"")</f>
        <v/>
      </c>
      <c r="DG148" s="6" t="str">
        <f t="shared" si="266"/>
        <v/>
      </c>
      <c r="DH148" s="54" t="str">
        <f>IF(AND(DF148&lt;&gt;"",CR148&lt;=MAX(CR:CR)-DN$7),1/('Publication Bias Analysis'!F:F^2+IF(Additional_model="Fixed effect",0,$DN$13)),"")</f>
        <v/>
      </c>
      <c r="DI148" s="6" t="str">
        <f>IF(AND(Include_study?="Yes",Sufficient_data="Yes"),IF('Publication Bias Analysis'!L$38="Left",'Publication Bias Analysis'!E:E-DN$10,DN$10-'Publication Bias Analysis'!E:E),"")</f>
        <v/>
      </c>
      <c r="DJ148" s="6" t="str">
        <f t="shared" si="267"/>
        <v/>
      </c>
      <c r="DK148" s="54" t="str">
        <f t="shared" si="299"/>
        <v/>
      </c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W148" s="33"/>
      <c r="DX148" s="33"/>
      <c r="DY148" s="33"/>
      <c r="DZ148" s="33"/>
      <c r="EA148" s="33"/>
      <c r="EB148" s="157"/>
      <c r="EC148" s="6" t="str">
        <f>IF(AND(Include_study?="Yes",Sufficient_data="Yes"),Calculations!CO:CO-AVERAGE(Calculations!CO:CO),"")</f>
        <v/>
      </c>
      <c r="ED148" s="54" t="str">
        <f>IF(AND(Include_study?="Yes",Sufficient_data="Yes"),Calculations!CP148-('Publication Bias Analysis'!P$3+Calculations!CO148*'Publication Bias Analysis'!P$4),"")</f>
        <v/>
      </c>
      <c r="EE148" s="33"/>
      <c r="EF148" s="157"/>
      <c r="EG148" s="6" t="str">
        <f t="shared" si="300"/>
        <v/>
      </c>
      <c r="EH148" s="6" t="str">
        <f t="shared" si="240"/>
        <v/>
      </c>
      <c r="EI148" s="10" t="str">
        <f t="shared" si="301"/>
        <v/>
      </c>
      <c r="EJ148" s="10" t="str">
        <f t="shared" si="302"/>
        <v/>
      </c>
      <c r="EK148" s="10" t="str">
        <f>IF(AND(Include_study?="Yes",Sufficient_data="Yes"),COUNTIFS(EI$2:EI147,"&lt;"&amp;EI148,EJ$2:EJ147,"&lt;"&amp;EJ148)+COUNTIFS(EI$2:EI147,"&gt;"&amp;EI148,EJ$2:EJ147,"&gt;"&amp;EJ148)+COUNTIFS(EI149:EI$201,"&lt;"&amp;EI148,EJ149:EJ$201,"&lt;"&amp;EJ148)+COUNTIFS(EI149:EI$201,"&gt;"&amp;EI148,EJ149:EJ$201,"&gt;"&amp;EJ148),"")</f>
        <v/>
      </c>
      <c r="EL148" s="70" t="str">
        <f>IF(AND(Include_study?="Yes",Sufficient_data="Yes"),COUNTIFS(EI$2:EI147,"&lt;"&amp;EI148,EJ$2:EJ147,"&gt;"&amp;EJ148)+COUNTIFS(EI$2:EI147,"&gt;"&amp;EI148,EJ$2:EJ147,"&lt;"&amp;EJ148)+COUNTIFS(EI149:EI$201,"&lt;"&amp;EI148,EJ149:EJ$201,"&gt;"&amp;EJ148)+COUNTIFS(EI149:EI$201,"&gt;"&amp;EI148,EJ149:EJ$201,"&lt;"&amp;EJ148),"")</f>
        <v/>
      </c>
      <c r="EN148" s="157"/>
      <c r="EO148" s="33"/>
      <c r="EP148" s="33"/>
      <c r="EQ148" s="33"/>
      <c r="ER148" s="33"/>
      <c r="ES148" s="157"/>
      <c r="ET148" s="6" t="e">
        <f t="shared" si="243"/>
        <v>#N/A</v>
      </c>
      <c r="EU148" s="54" t="e">
        <f t="shared" si="244"/>
        <v>#N/A</v>
      </c>
      <c r="EV148" s="33"/>
      <c r="EW148" s="33"/>
      <c r="EX148" s="33"/>
      <c r="EY148" s="33"/>
      <c r="EZ148" s="33"/>
      <c r="FA148" s="157"/>
      <c r="FB148" s="10" t="str">
        <f>IF('Publication Bias Analysis'!AS:AS&lt;&gt;"",RANK('Publication Bias Analysis'!AS:AS,'Publication Bias Analysis'!AS:AS,1)+COUNTIF('Publication Bias Analysis'!AS$2:AS147,'Publication Bias Analysis'!AS148),"")</f>
        <v/>
      </c>
      <c r="FC148" s="6" t="str">
        <f t="shared" si="268"/>
        <v/>
      </c>
      <c r="FD148" s="43" t="e">
        <f>IF(AND(Include_study?="Yes",Sufficient_data="Yes"),'Publication Bias Analysis'!AR148,NA())</f>
        <v>#N/A</v>
      </c>
      <c r="FE148" s="43" t="e">
        <f>IF(AND(Include_study?="Yes",Sufficient_data="Yes"),'Publication Bias Analysis'!AS148,NA())</f>
        <v>#N/A</v>
      </c>
      <c r="FF148" s="6" t="str">
        <f>IF(AND(Include_study?="Yes",Sufficient_data="Yes"),Calculations!FD148-AVERAGE('Publication Bias Analysis'!AR:AR),"")</f>
        <v/>
      </c>
      <c r="FG148" s="54" t="str">
        <f>IF(AND(Include_study?="Yes",Sufficient_data="Yes"),FE:FE-('Publication Bias Analysis'!AV$30+'Publication Bias Analysis'!AV$31*FD:FD),"")</f>
        <v/>
      </c>
      <c r="FM148" s="157"/>
      <c r="FN148" s="6" t="str">
        <f t="shared" si="303"/>
        <v/>
      </c>
      <c r="FO148" s="6" t="str">
        <f t="shared" si="269"/>
        <v/>
      </c>
      <c r="FP148" s="54" t="str">
        <f t="shared" si="306"/>
        <v/>
      </c>
      <c r="FQ148" s="33"/>
    </row>
    <row r="149" spans="1:173" x14ac:dyDescent="0.2">
      <c r="A149" s="163"/>
      <c r="B149" s="10" t="str">
        <f>IF(AND(Sufficient_data="Yes",Include_study?="Yes"),IF(AND(Sort_By=$E$1,Order="Ascending"),IF(Input!Study_name="",COUNTIFS(Input!Study_name,"&lt;&gt;"&amp;"",Include_study?,"Yes",Sufficient_data,"Yes")+1,IF(COUNT(E149)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49" s="10" t="str">
        <f>IF(B149&lt;&gt;"",IF(B149=0,COUNTIF(B$2:B148,0)+1,COUNTIF(B$2:B148,B149)+COUNTIF(B:B,"&lt;"&amp;B149)+1),"")</f>
        <v/>
      </c>
      <c r="D149" s="10" t="str">
        <f t="shared" si="206"/>
        <v/>
      </c>
      <c r="E149" s="6" t="str">
        <f>IF(AND(Sufficient_data="Yes",Include_study?="Yes",Input!Study_name&lt;&gt;""),Input!Study_name,"")</f>
        <v/>
      </c>
      <c r="F149" s="6" t="str">
        <f>IF(AND(Sufficient_data="Yes",Include_study?="Yes"),Input!Effect_size,"")</f>
        <v/>
      </c>
      <c r="G149" s="10" t="str">
        <f>IF(AND(Sufficient_data="Yes",Include_study?="Yes",Input!Number_of_observations&lt;&gt;""),Input!Number_of_observations,"")</f>
        <v/>
      </c>
      <c r="H149" s="6" t="str">
        <f>IF(AND(Sufficient_data="Yes",Include_study?="Yes"),Input!Standard_error,"")</f>
        <v/>
      </c>
      <c r="I149" s="6" t="str">
        <f t="shared" si="207"/>
        <v/>
      </c>
      <c r="J149" s="6" t="str">
        <f t="shared" si="208"/>
        <v/>
      </c>
      <c r="K149" s="6" t="str">
        <f t="shared" si="270"/>
        <v/>
      </c>
      <c r="L149" s="6" t="str">
        <f t="shared" si="271"/>
        <v/>
      </c>
      <c r="M149" s="120" t="str">
        <f t="shared" si="272"/>
        <v/>
      </c>
      <c r="N149" s="54" t="str">
        <f t="shared" si="273"/>
        <v/>
      </c>
      <c r="O149" s="33"/>
      <c r="P149" s="75" t="e">
        <f t="shared" si="213"/>
        <v>#N/A</v>
      </c>
      <c r="Q149" s="6" t="e">
        <f>IF(AND(Sufficient_data="Yes",Include_study?="Yes",Input!Number_of_observations&lt;&gt;""),Effect_size-CI_Lower_limit,NA())</f>
        <v>#N/A</v>
      </c>
      <c r="R149" s="54" t="e">
        <f>IF(AND(Sufficient_data="Yes",Include_study?="Yes",Input!Number_of_observations&lt;&gt;""),CI_Upper_limit-Effect_size,NA())</f>
        <v>#N/A</v>
      </c>
      <c r="S149" s="33"/>
      <c r="T149" s="33"/>
      <c r="U149" s="33"/>
      <c r="V149" s="33"/>
      <c r="W149" s="163"/>
      <c r="X149" s="16" t="str">
        <f t="shared" si="245"/>
        <v/>
      </c>
      <c r="Y149" s="6" t="str">
        <f t="shared" si="274"/>
        <v/>
      </c>
      <c r="Z149" s="6" t="str">
        <f t="shared" si="215"/>
        <v/>
      </c>
      <c r="AA149" s="6" t="str">
        <f>IF(AND(Sufficient_data="Yes",Include_study?="Yes",Subgroup&lt;&gt;""),Input!Effect_size,"")</f>
        <v/>
      </c>
      <c r="AB149" s="6" t="str">
        <f t="shared" si="275"/>
        <v/>
      </c>
      <c r="AC149" s="6" t="str">
        <f t="shared" si="276"/>
        <v/>
      </c>
      <c r="AD149" s="6" t="str">
        <f t="shared" si="277"/>
        <v/>
      </c>
      <c r="AE149" s="6" t="str">
        <f t="shared" si="278"/>
        <v/>
      </c>
      <c r="AF149" s="6" t="str">
        <f t="shared" si="279"/>
        <v/>
      </c>
      <c r="AG149" s="125" t="str">
        <f t="shared" si="280"/>
        <v/>
      </c>
      <c r="AH149" s="128" t="str">
        <f t="shared" si="281"/>
        <v/>
      </c>
      <c r="AI149" s="33"/>
      <c r="AJ149" s="75" t="e">
        <f t="shared" si="246"/>
        <v>#N/A</v>
      </c>
      <c r="AK149" s="37" t="e">
        <f t="shared" si="282"/>
        <v>#N/A</v>
      </c>
      <c r="AL149" s="54" t="e">
        <f t="shared" si="283"/>
        <v>#N/A</v>
      </c>
      <c r="AM149" s="33"/>
      <c r="AN149" s="77" t="str">
        <f t="shared" si="247"/>
        <v/>
      </c>
      <c r="AO149" s="6" t="str">
        <f>IF(AND(Sufficient_data="Yes",Include_study?="Yes",Subgroup&lt;&gt;""),IF(COUNTIFS(Input!G$2:G148,"="&amp;"Yes",Input!C$2:C148,"="&amp;"Yes",Input!H$2:H148,"="&amp;Subgroup)&gt;0,"",Subgroup),"")</f>
        <v/>
      </c>
      <c r="AP149" s="16" t="str">
        <f t="shared" si="248"/>
        <v/>
      </c>
      <c r="AQ149" s="10" t="str">
        <f t="shared" si="249"/>
        <v/>
      </c>
      <c r="AR149" s="6" t="str">
        <f t="shared" si="250"/>
        <v/>
      </c>
      <c r="AS149" s="24" t="str">
        <f t="shared" si="251"/>
        <v/>
      </c>
      <c r="AT149" s="12" t="str">
        <f t="shared" si="252"/>
        <v/>
      </c>
      <c r="AU149" s="6" t="str">
        <f t="shared" si="253"/>
        <v/>
      </c>
      <c r="AV149" s="43" t="str">
        <f t="shared" si="284"/>
        <v/>
      </c>
      <c r="AW149" s="6" t="str">
        <f t="shared" si="254"/>
        <v/>
      </c>
      <c r="AX149" s="6" t="str">
        <f t="shared" si="255"/>
        <v/>
      </c>
      <c r="AY149" s="43" t="str">
        <f t="shared" si="285"/>
        <v/>
      </c>
      <c r="AZ149" s="16" t="str">
        <f t="shared" si="256"/>
        <v/>
      </c>
      <c r="BA149" s="131" t="str">
        <f t="shared" si="286"/>
        <v/>
      </c>
      <c r="BB149" s="131" t="str">
        <f t="shared" si="287"/>
        <v/>
      </c>
      <c r="BC149" s="6" t="str">
        <f t="shared" si="257"/>
        <v/>
      </c>
      <c r="BD149" s="6" t="str">
        <f t="shared" si="258"/>
        <v/>
      </c>
      <c r="BE149" s="131" t="str">
        <f t="shared" si="288"/>
        <v/>
      </c>
      <c r="BF149" s="131" t="str">
        <f t="shared" si="289"/>
        <v/>
      </c>
      <c r="BG149" s="6" t="str">
        <f t="shared" si="259"/>
        <v/>
      </c>
      <c r="BH149" s="6" t="str">
        <f t="shared" si="260"/>
        <v/>
      </c>
      <c r="BI149" s="6" t="str">
        <f t="shared" si="261"/>
        <v/>
      </c>
      <c r="BJ149" s="6" t="e">
        <f t="shared" si="262"/>
        <v>#N/A</v>
      </c>
      <c r="BK149" s="12" t="str">
        <f t="shared" si="304"/>
        <v/>
      </c>
      <c r="BL149" s="6" t="str">
        <f t="shared" si="263"/>
        <v/>
      </c>
      <c r="BM149" s="6" t="str">
        <f t="shared" si="290"/>
        <v/>
      </c>
      <c r="BN149" s="37" t="str">
        <f t="shared" si="264"/>
        <v/>
      </c>
      <c r="BO149" s="54" t="str">
        <f t="shared" si="305"/>
        <v/>
      </c>
      <c r="BP149" s="33"/>
      <c r="BQ149" s="33"/>
      <c r="BR149" s="33"/>
      <c r="BS149" s="33"/>
      <c r="BT149" s="164"/>
      <c r="BU149" s="6" t="e">
        <f t="shared" si="291"/>
        <v>#N/A</v>
      </c>
      <c r="BV149" s="6" t="e">
        <f t="shared" si="292"/>
        <v>#N/A</v>
      </c>
      <c r="BW149" s="6" t="str">
        <f t="shared" si="293"/>
        <v/>
      </c>
      <c r="BX149" s="6" t="str">
        <f>IF(AND(Sufficient_data="Yes",Include_study?="Yes",Moderator&lt;&gt;""),'Moderator Analysis'!F:F-CG$3,"")</f>
        <v/>
      </c>
      <c r="BY149" s="54" t="str">
        <f>IF(AND(Sufficient_data="Yes",Include_study?="Yes",Moderator&lt;&gt;""),Weightf*(Effect_size-CG$5-CG$4*'Moderator Analysis'!F:F)^2,"")</f>
        <v/>
      </c>
      <c r="BZ149" s="33"/>
      <c r="CA149" s="75" t="str">
        <f>IF(AND(Sufficient_data="Yes",Include_study?="Yes",Moderator&lt;&gt;""),1/('Publication Bias Analysis'!F149^2+CG$7),"")</f>
        <v/>
      </c>
      <c r="CB149" s="6" t="str">
        <f>IF(AND(Sufficient_data="Yes",Include_study?="Yes",CA149&lt;&gt;""),Effect_size-'Moderator Analysis'!J$37,"")</f>
        <v/>
      </c>
      <c r="CC149" s="6" t="str">
        <f t="shared" si="294"/>
        <v/>
      </c>
      <c r="CD149" s="54" t="str">
        <f>IF(AND(Sufficient_data="Yes",Include_study?="Yes",CA149&lt;&gt;""),CA:CA*(Effect_size-'Moderator Analysis'!J$29-'Moderator Analysis'!J$30*Moderator)^2,"")</f>
        <v/>
      </c>
      <c r="CI149" s="164"/>
      <c r="CJ149" s="166"/>
      <c r="CK149" s="6" t="str">
        <f t="shared" si="233"/>
        <v/>
      </c>
      <c r="CL149" s="37" t="str">
        <f t="shared" si="295"/>
        <v/>
      </c>
      <c r="CM149" s="37" t="str">
        <f>IF(AND(Include_study?="Yes",Sufficient_data="Yes"),1/(Standard_error^2+IF(Additional_model="Fixed effect",0,'Publication Bias Analysis'!L$32)),"")</f>
        <v/>
      </c>
      <c r="CN149" s="37" t="str">
        <f>IF(AND(Include_study?="Yes",Sufficient_data="Yes"),'Publication Bias Analysis'!E:E-'Publication Bias Analysis'!I$29,"")</f>
        <v/>
      </c>
      <c r="CO149" s="37" t="str">
        <f t="shared" si="296"/>
        <v/>
      </c>
      <c r="CP149" s="37" t="str">
        <f t="shared" si="297"/>
        <v/>
      </c>
      <c r="CQ149" s="104" t="str">
        <f t="shared" si="298"/>
        <v/>
      </c>
      <c r="CR149" s="104" t="str">
        <f>IF(AND(Include_study?="Yes",Sufficient_data="Yes"),CQ:CQ+IF(DC:DC&lt;0,-1,1)*COUNTIF(CQ$2:CQ148,CQ:CQ),"")</f>
        <v/>
      </c>
      <c r="CS149" s="104" t="str">
        <f>IF(AND(Include_study?="Yes",Sufficient_data="Yes"),RANK(DG:DG,DG:DG,1)*IF(DF:DF&lt;0,-1,1)+IF(DF:DF&lt;0,-1,1)*COUNTIF(CQ$2:CQ148,CQ:CQ),"")</f>
        <v/>
      </c>
      <c r="CT149" s="104" t="str">
        <f>IF(AND(Include_study?="Yes",Sufficient_data="Yes"),RANK(DJ:DJ,DJ:DJ,1)*IF(DI:DI&lt;0,-1,1)+IF(DI:DI&lt;0,-1,1)*COUNTIF(CQ$2:CQ148,CQ:CQ),"")</f>
        <v/>
      </c>
      <c r="CU149" s="6" t="e">
        <f>IF(AND(Include_study?="Yes",Sufficient_data="Yes"),'Publication Bias Analysis'!E:E,NA())</f>
        <v>#N/A</v>
      </c>
      <c r="CV149" s="54" t="e">
        <f>IF(AND(Include_study?="Yes",Sufficient_data="Yes"),'Publication Bias Analysis'!F:F,NA())</f>
        <v>#N/A</v>
      </c>
      <c r="CW149" s="33"/>
      <c r="CX149" s="33"/>
      <c r="CY149" s="33"/>
      <c r="CZ149" s="33"/>
      <c r="DA149" s="33"/>
      <c r="DB149" s="157"/>
      <c r="DC14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49" s="6" t="str">
        <f t="shared" si="265"/>
        <v/>
      </c>
      <c r="DE149" s="54" t="str">
        <f>IF(AND(Include_study?="Yes",Sufficient_data="Yes"),1/('Publication Bias Analysis'!F:F^2+IF(Additional_model="Fixed effect",0,$DN$6)),"")</f>
        <v/>
      </c>
      <c r="DF149" s="6" t="str">
        <f>IF(AND(Include_study?="Yes",Sufficient_data="Yes"),IF('Publication Bias Analysis'!L$38="Left",'Publication Bias Analysis'!E:E-DN$3,DN$3-'Publication Bias Analysis'!E:E),"")</f>
        <v/>
      </c>
      <c r="DG149" s="6" t="str">
        <f t="shared" si="266"/>
        <v/>
      </c>
      <c r="DH149" s="54" t="str">
        <f>IF(AND(DF149&lt;&gt;"",CR149&lt;=MAX(CR:CR)-DN$7),1/('Publication Bias Analysis'!F:F^2+IF(Additional_model="Fixed effect",0,$DN$13)),"")</f>
        <v/>
      </c>
      <c r="DI149" s="6" t="str">
        <f>IF(AND(Include_study?="Yes",Sufficient_data="Yes"),IF('Publication Bias Analysis'!L$38="Left",'Publication Bias Analysis'!E:E-DN$10,DN$10-'Publication Bias Analysis'!E:E),"")</f>
        <v/>
      </c>
      <c r="DJ149" s="6" t="str">
        <f t="shared" si="267"/>
        <v/>
      </c>
      <c r="DK149" s="54" t="str">
        <f t="shared" si="299"/>
        <v/>
      </c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W149" s="33"/>
      <c r="DX149" s="33"/>
      <c r="DY149" s="33"/>
      <c r="DZ149" s="33"/>
      <c r="EA149" s="33"/>
      <c r="EB149" s="157"/>
      <c r="EC149" s="6" t="str">
        <f>IF(AND(Include_study?="Yes",Sufficient_data="Yes"),Calculations!CO:CO-AVERAGE(Calculations!CO:CO),"")</f>
        <v/>
      </c>
      <c r="ED149" s="54" t="str">
        <f>IF(AND(Include_study?="Yes",Sufficient_data="Yes"),Calculations!CP149-('Publication Bias Analysis'!P$3+Calculations!CO149*'Publication Bias Analysis'!P$4),"")</f>
        <v/>
      </c>
      <c r="EE149" s="33"/>
      <c r="EF149" s="157"/>
      <c r="EG149" s="6" t="str">
        <f t="shared" si="300"/>
        <v/>
      </c>
      <c r="EH149" s="6" t="str">
        <f t="shared" si="240"/>
        <v/>
      </c>
      <c r="EI149" s="10" t="str">
        <f t="shared" si="301"/>
        <v/>
      </c>
      <c r="EJ149" s="10" t="str">
        <f t="shared" si="302"/>
        <v/>
      </c>
      <c r="EK149" s="10" t="str">
        <f>IF(AND(Include_study?="Yes",Sufficient_data="Yes"),COUNTIFS(EI$2:EI148,"&lt;"&amp;EI149,EJ$2:EJ148,"&lt;"&amp;EJ149)+COUNTIFS(EI$2:EI148,"&gt;"&amp;EI149,EJ$2:EJ148,"&gt;"&amp;EJ149)+COUNTIFS(EI150:EI$201,"&lt;"&amp;EI149,EJ150:EJ$201,"&lt;"&amp;EJ149)+COUNTIFS(EI150:EI$201,"&gt;"&amp;EI149,EJ150:EJ$201,"&gt;"&amp;EJ149),"")</f>
        <v/>
      </c>
      <c r="EL149" s="70" t="str">
        <f>IF(AND(Include_study?="Yes",Sufficient_data="Yes"),COUNTIFS(EI$2:EI148,"&lt;"&amp;EI149,EJ$2:EJ148,"&gt;"&amp;EJ149)+COUNTIFS(EI$2:EI148,"&gt;"&amp;EI149,EJ$2:EJ148,"&lt;"&amp;EJ149)+COUNTIFS(EI150:EI$201,"&lt;"&amp;EI149,EJ150:EJ$201,"&gt;"&amp;EJ149)+COUNTIFS(EI150:EI$201,"&gt;"&amp;EI149,EJ150:EJ$201,"&lt;"&amp;EJ149),"")</f>
        <v/>
      </c>
      <c r="EN149" s="157"/>
      <c r="EO149" s="33"/>
      <c r="EP149" s="33"/>
      <c r="EQ149" s="33"/>
      <c r="ER149" s="33"/>
      <c r="ES149" s="157"/>
      <c r="ET149" s="6" t="e">
        <f t="shared" si="243"/>
        <v>#N/A</v>
      </c>
      <c r="EU149" s="54" t="e">
        <f t="shared" si="244"/>
        <v>#N/A</v>
      </c>
      <c r="EV149" s="33"/>
      <c r="EW149" s="33"/>
      <c r="EX149" s="33"/>
      <c r="EY149" s="33"/>
      <c r="EZ149" s="33"/>
      <c r="FA149" s="157"/>
      <c r="FB149" s="10" t="str">
        <f>IF('Publication Bias Analysis'!AS:AS&lt;&gt;"",RANK('Publication Bias Analysis'!AS:AS,'Publication Bias Analysis'!AS:AS,1)+COUNTIF('Publication Bias Analysis'!AS$2:AS148,'Publication Bias Analysis'!AS149),"")</f>
        <v/>
      </c>
      <c r="FC149" s="6" t="str">
        <f t="shared" si="268"/>
        <v/>
      </c>
      <c r="FD149" s="43" t="e">
        <f>IF(AND(Include_study?="Yes",Sufficient_data="Yes"),'Publication Bias Analysis'!AR149,NA())</f>
        <v>#N/A</v>
      </c>
      <c r="FE149" s="43" t="e">
        <f>IF(AND(Include_study?="Yes",Sufficient_data="Yes"),'Publication Bias Analysis'!AS149,NA())</f>
        <v>#N/A</v>
      </c>
      <c r="FF149" s="6" t="str">
        <f>IF(AND(Include_study?="Yes",Sufficient_data="Yes"),Calculations!FD149-AVERAGE('Publication Bias Analysis'!AR:AR),"")</f>
        <v/>
      </c>
      <c r="FG149" s="54" t="str">
        <f>IF(AND(Include_study?="Yes",Sufficient_data="Yes"),FE:FE-('Publication Bias Analysis'!AV$30+'Publication Bias Analysis'!AV$31*FD:FD),"")</f>
        <v/>
      </c>
      <c r="FM149" s="157"/>
      <c r="FN149" s="6" t="str">
        <f t="shared" si="303"/>
        <v/>
      </c>
      <c r="FO149" s="6" t="str">
        <f t="shared" si="269"/>
        <v/>
      </c>
      <c r="FP149" s="54" t="str">
        <f t="shared" si="306"/>
        <v/>
      </c>
      <c r="FQ149" s="33"/>
    </row>
    <row r="150" spans="1:173" x14ac:dyDescent="0.2">
      <c r="A150" s="163"/>
      <c r="B150" s="10" t="str">
        <f>IF(AND(Sufficient_data="Yes",Include_study?="Yes"),IF(AND(Sort_By=$E$1,Order="Ascending"),IF(Input!Study_name="",COUNTIFS(Input!Study_name,"&lt;&gt;"&amp;"",Include_study?,"Yes",Sufficient_data,"Yes")+1,IF(COUNT(E150)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0" s="10" t="str">
        <f>IF(B150&lt;&gt;"",IF(B150=0,COUNTIF(B$2:B149,0)+1,COUNTIF(B$2:B149,B150)+COUNTIF(B:B,"&lt;"&amp;B150)+1),"")</f>
        <v/>
      </c>
      <c r="D150" s="10" t="str">
        <f t="shared" si="206"/>
        <v/>
      </c>
      <c r="E150" s="6" t="str">
        <f>IF(AND(Sufficient_data="Yes",Include_study?="Yes",Input!Study_name&lt;&gt;""),Input!Study_name,"")</f>
        <v/>
      </c>
      <c r="F150" s="6" t="str">
        <f>IF(AND(Sufficient_data="Yes",Include_study?="Yes"),Input!Effect_size,"")</f>
        <v/>
      </c>
      <c r="G150" s="10" t="str">
        <f>IF(AND(Sufficient_data="Yes",Include_study?="Yes",Input!Number_of_observations&lt;&gt;""),Input!Number_of_observations,"")</f>
        <v/>
      </c>
      <c r="H150" s="6" t="str">
        <f>IF(AND(Sufficient_data="Yes",Include_study?="Yes"),Input!Standard_error,"")</f>
        <v/>
      </c>
      <c r="I150" s="6" t="str">
        <f t="shared" si="207"/>
        <v/>
      </c>
      <c r="J150" s="6" t="str">
        <f t="shared" si="208"/>
        <v/>
      </c>
      <c r="K150" s="6" t="str">
        <f t="shared" si="270"/>
        <v/>
      </c>
      <c r="L150" s="6" t="str">
        <f t="shared" si="271"/>
        <v/>
      </c>
      <c r="M150" s="120" t="str">
        <f t="shared" si="272"/>
        <v/>
      </c>
      <c r="N150" s="54" t="str">
        <f t="shared" si="273"/>
        <v/>
      </c>
      <c r="O150" s="33"/>
      <c r="P150" s="75" t="e">
        <f t="shared" si="213"/>
        <v>#N/A</v>
      </c>
      <c r="Q150" s="6" t="e">
        <f>IF(AND(Sufficient_data="Yes",Include_study?="Yes",Input!Number_of_observations&lt;&gt;""),Effect_size-CI_Lower_limit,NA())</f>
        <v>#N/A</v>
      </c>
      <c r="R150" s="54" t="e">
        <f>IF(AND(Sufficient_data="Yes",Include_study?="Yes",Input!Number_of_observations&lt;&gt;""),CI_Upper_limit-Effect_size,NA())</f>
        <v>#N/A</v>
      </c>
      <c r="S150" s="33"/>
      <c r="T150" s="33"/>
      <c r="U150" s="33"/>
      <c r="V150" s="33"/>
      <c r="W150" s="163"/>
      <c r="X150" s="16" t="str">
        <f t="shared" si="245"/>
        <v/>
      </c>
      <c r="Y150" s="6" t="str">
        <f t="shared" si="274"/>
        <v/>
      </c>
      <c r="Z150" s="6" t="str">
        <f t="shared" si="215"/>
        <v/>
      </c>
      <c r="AA150" s="6" t="str">
        <f>IF(AND(Sufficient_data="Yes",Include_study?="Yes",Subgroup&lt;&gt;""),Input!Effect_size,"")</f>
        <v/>
      </c>
      <c r="AB150" s="6" t="str">
        <f t="shared" si="275"/>
        <v/>
      </c>
      <c r="AC150" s="6" t="str">
        <f t="shared" si="276"/>
        <v/>
      </c>
      <c r="AD150" s="6" t="str">
        <f t="shared" si="277"/>
        <v/>
      </c>
      <c r="AE150" s="6" t="str">
        <f t="shared" si="278"/>
        <v/>
      </c>
      <c r="AF150" s="6" t="str">
        <f t="shared" si="279"/>
        <v/>
      </c>
      <c r="AG150" s="125" t="str">
        <f t="shared" si="280"/>
        <v/>
      </c>
      <c r="AH150" s="128" t="str">
        <f t="shared" si="281"/>
        <v/>
      </c>
      <c r="AI150" s="33"/>
      <c r="AJ150" s="75" t="e">
        <f t="shared" si="246"/>
        <v>#N/A</v>
      </c>
      <c r="AK150" s="37" t="e">
        <f t="shared" si="282"/>
        <v>#N/A</v>
      </c>
      <c r="AL150" s="54" t="e">
        <f t="shared" si="283"/>
        <v>#N/A</v>
      </c>
      <c r="AM150" s="33"/>
      <c r="AN150" s="77" t="str">
        <f t="shared" si="247"/>
        <v/>
      </c>
      <c r="AO150" s="6" t="str">
        <f>IF(AND(Sufficient_data="Yes",Include_study?="Yes",Subgroup&lt;&gt;""),IF(COUNTIFS(Input!G$2:G149,"="&amp;"Yes",Input!C$2:C149,"="&amp;"Yes",Input!H$2:H149,"="&amp;Subgroup)&gt;0,"",Subgroup),"")</f>
        <v/>
      </c>
      <c r="AP150" s="16" t="str">
        <f t="shared" si="248"/>
        <v/>
      </c>
      <c r="AQ150" s="10" t="str">
        <f t="shared" si="249"/>
        <v/>
      </c>
      <c r="AR150" s="6" t="str">
        <f t="shared" si="250"/>
        <v/>
      </c>
      <c r="AS150" s="24" t="str">
        <f t="shared" si="251"/>
        <v/>
      </c>
      <c r="AT150" s="12" t="str">
        <f t="shared" si="252"/>
        <v/>
      </c>
      <c r="AU150" s="6" t="str">
        <f t="shared" si="253"/>
        <v/>
      </c>
      <c r="AV150" s="43" t="str">
        <f t="shared" si="284"/>
        <v/>
      </c>
      <c r="AW150" s="6" t="str">
        <f t="shared" si="254"/>
        <v/>
      </c>
      <c r="AX150" s="6" t="str">
        <f t="shared" si="255"/>
        <v/>
      </c>
      <c r="AY150" s="43" t="str">
        <f t="shared" si="285"/>
        <v/>
      </c>
      <c r="AZ150" s="16" t="str">
        <f t="shared" si="256"/>
        <v/>
      </c>
      <c r="BA150" s="131" t="str">
        <f t="shared" si="286"/>
        <v/>
      </c>
      <c r="BB150" s="131" t="str">
        <f t="shared" si="287"/>
        <v/>
      </c>
      <c r="BC150" s="6" t="str">
        <f t="shared" si="257"/>
        <v/>
      </c>
      <c r="BD150" s="6" t="str">
        <f t="shared" si="258"/>
        <v/>
      </c>
      <c r="BE150" s="131" t="str">
        <f t="shared" si="288"/>
        <v/>
      </c>
      <c r="BF150" s="131" t="str">
        <f t="shared" si="289"/>
        <v/>
      </c>
      <c r="BG150" s="6" t="str">
        <f t="shared" si="259"/>
        <v/>
      </c>
      <c r="BH150" s="6" t="str">
        <f t="shared" si="260"/>
        <v/>
      </c>
      <c r="BI150" s="6" t="str">
        <f t="shared" si="261"/>
        <v/>
      </c>
      <c r="BJ150" s="6" t="e">
        <f t="shared" si="262"/>
        <v>#N/A</v>
      </c>
      <c r="BK150" s="12" t="str">
        <f t="shared" si="304"/>
        <v/>
      </c>
      <c r="BL150" s="6" t="str">
        <f t="shared" si="263"/>
        <v/>
      </c>
      <c r="BM150" s="6" t="str">
        <f t="shared" si="290"/>
        <v/>
      </c>
      <c r="BN150" s="37" t="str">
        <f t="shared" si="264"/>
        <v/>
      </c>
      <c r="BO150" s="54" t="str">
        <f t="shared" si="305"/>
        <v/>
      </c>
      <c r="BP150" s="33"/>
      <c r="BQ150" s="33"/>
      <c r="BR150" s="33"/>
      <c r="BS150" s="33"/>
      <c r="BT150" s="164"/>
      <c r="BU150" s="6" t="e">
        <f t="shared" si="291"/>
        <v>#N/A</v>
      </c>
      <c r="BV150" s="6" t="e">
        <f t="shared" si="292"/>
        <v>#N/A</v>
      </c>
      <c r="BW150" s="6" t="str">
        <f t="shared" si="293"/>
        <v/>
      </c>
      <c r="BX150" s="6" t="str">
        <f>IF(AND(Sufficient_data="Yes",Include_study?="Yes",Moderator&lt;&gt;""),'Moderator Analysis'!F:F-CG$3,"")</f>
        <v/>
      </c>
      <c r="BY150" s="54" t="str">
        <f>IF(AND(Sufficient_data="Yes",Include_study?="Yes",Moderator&lt;&gt;""),Weightf*(Effect_size-CG$5-CG$4*'Moderator Analysis'!F:F)^2,"")</f>
        <v/>
      </c>
      <c r="BZ150" s="33"/>
      <c r="CA150" s="75" t="str">
        <f>IF(AND(Sufficient_data="Yes",Include_study?="Yes",Moderator&lt;&gt;""),1/('Publication Bias Analysis'!F150^2+CG$7),"")</f>
        <v/>
      </c>
      <c r="CB150" s="6" t="str">
        <f>IF(AND(Sufficient_data="Yes",Include_study?="Yes",CA150&lt;&gt;""),Effect_size-'Moderator Analysis'!J$37,"")</f>
        <v/>
      </c>
      <c r="CC150" s="6" t="str">
        <f t="shared" si="294"/>
        <v/>
      </c>
      <c r="CD150" s="54" t="str">
        <f>IF(AND(Sufficient_data="Yes",Include_study?="Yes",CA150&lt;&gt;""),CA:CA*(Effect_size-'Moderator Analysis'!J$29-'Moderator Analysis'!J$30*Moderator)^2,"")</f>
        <v/>
      </c>
      <c r="CI150" s="164"/>
      <c r="CJ150" s="166"/>
      <c r="CK150" s="6" t="str">
        <f t="shared" si="233"/>
        <v/>
      </c>
      <c r="CL150" s="37" t="str">
        <f t="shared" si="295"/>
        <v/>
      </c>
      <c r="CM150" s="37" t="str">
        <f>IF(AND(Include_study?="Yes",Sufficient_data="Yes"),1/(Standard_error^2+IF(Additional_model="Fixed effect",0,'Publication Bias Analysis'!L$32)),"")</f>
        <v/>
      </c>
      <c r="CN150" s="37" t="str">
        <f>IF(AND(Include_study?="Yes",Sufficient_data="Yes"),'Publication Bias Analysis'!E:E-'Publication Bias Analysis'!I$29,"")</f>
        <v/>
      </c>
      <c r="CO150" s="37" t="str">
        <f t="shared" si="296"/>
        <v/>
      </c>
      <c r="CP150" s="37" t="str">
        <f t="shared" si="297"/>
        <v/>
      </c>
      <c r="CQ150" s="104" t="str">
        <f t="shared" si="298"/>
        <v/>
      </c>
      <c r="CR150" s="104" t="str">
        <f>IF(AND(Include_study?="Yes",Sufficient_data="Yes"),CQ:CQ+IF(DC:DC&lt;0,-1,1)*COUNTIF(CQ$2:CQ149,CQ:CQ),"")</f>
        <v/>
      </c>
      <c r="CS150" s="104" t="str">
        <f>IF(AND(Include_study?="Yes",Sufficient_data="Yes"),RANK(DG:DG,DG:DG,1)*IF(DF:DF&lt;0,-1,1)+IF(DF:DF&lt;0,-1,1)*COUNTIF(CQ$2:CQ149,CQ:CQ),"")</f>
        <v/>
      </c>
      <c r="CT150" s="104" t="str">
        <f>IF(AND(Include_study?="Yes",Sufficient_data="Yes"),RANK(DJ:DJ,DJ:DJ,1)*IF(DI:DI&lt;0,-1,1)+IF(DI:DI&lt;0,-1,1)*COUNTIF(CQ$2:CQ149,CQ:CQ),"")</f>
        <v/>
      </c>
      <c r="CU150" s="6" t="e">
        <f>IF(AND(Include_study?="Yes",Sufficient_data="Yes"),'Publication Bias Analysis'!E:E,NA())</f>
        <v>#N/A</v>
      </c>
      <c r="CV150" s="54" t="e">
        <f>IF(AND(Include_study?="Yes",Sufficient_data="Yes"),'Publication Bias Analysis'!F:F,NA())</f>
        <v>#N/A</v>
      </c>
      <c r="CW150" s="33"/>
      <c r="CX150" s="33"/>
      <c r="CY150" s="33"/>
      <c r="CZ150" s="33"/>
      <c r="DA150" s="33"/>
      <c r="DB150" s="157"/>
      <c r="DC15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0" s="6" t="str">
        <f t="shared" si="265"/>
        <v/>
      </c>
      <c r="DE150" s="54" t="str">
        <f>IF(AND(Include_study?="Yes",Sufficient_data="Yes"),1/('Publication Bias Analysis'!F:F^2+IF(Additional_model="Fixed effect",0,$DN$6)),"")</f>
        <v/>
      </c>
      <c r="DF150" s="6" t="str">
        <f>IF(AND(Include_study?="Yes",Sufficient_data="Yes"),IF('Publication Bias Analysis'!L$38="Left",'Publication Bias Analysis'!E:E-DN$3,DN$3-'Publication Bias Analysis'!E:E),"")</f>
        <v/>
      </c>
      <c r="DG150" s="6" t="str">
        <f t="shared" si="266"/>
        <v/>
      </c>
      <c r="DH150" s="54" t="str">
        <f>IF(AND(DF150&lt;&gt;"",CR150&lt;=MAX(CR:CR)-DN$7),1/('Publication Bias Analysis'!F:F^2+IF(Additional_model="Fixed effect",0,$DN$13)),"")</f>
        <v/>
      </c>
      <c r="DI150" s="6" t="str">
        <f>IF(AND(Include_study?="Yes",Sufficient_data="Yes"),IF('Publication Bias Analysis'!L$38="Left",'Publication Bias Analysis'!E:E-DN$10,DN$10-'Publication Bias Analysis'!E:E),"")</f>
        <v/>
      </c>
      <c r="DJ150" s="6" t="str">
        <f t="shared" si="267"/>
        <v/>
      </c>
      <c r="DK150" s="54" t="str">
        <f t="shared" si="299"/>
        <v/>
      </c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W150" s="33"/>
      <c r="DX150" s="33"/>
      <c r="DY150" s="33"/>
      <c r="DZ150" s="33"/>
      <c r="EA150" s="33"/>
      <c r="EB150" s="157"/>
      <c r="EC150" s="6" t="str">
        <f>IF(AND(Include_study?="Yes",Sufficient_data="Yes"),Calculations!CO:CO-AVERAGE(Calculations!CO:CO),"")</f>
        <v/>
      </c>
      <c r="ED150" s="54" t="str">
        <f>IF(AND(Include_study?="Yes",Sufficient_data="Yes"),Calculations!CP150-('Publication Bias Analysis'!P$3+Calculations!CO150*'Publication Bias Analysis'!P$4),"")</f>
        <v/>
      </c>
      <c r="EE150" s="33"/>
      <c r="EF150" s="157"/>
      <c r="EG150" s="6" t="str">
        <f t="shared" si="300"/>
        <v/>
      </c>
      <c r="EH150" s="6" t="str">
        <f t="shared" si="240"/>
        <v/>
      </c>
      <c r="EI150" s="10" t="str">
        <f t="shared" si="301"/>
        <v/>
      </c>
      <c r="EJ150" s="10" t="str">
        <f t="shared" si="302"/>
        <v/>
      </c>
      <c r="EK150" s="10" t="str">
        <f>IF(AND(Include_study?="Yes",Sufficient_data="Yes"),COUNTIFS(EI$2:EI149,"&lt;"&amp;EI150,EJ$2:EJ149,"&lt;"&amp;EJ150)+COUNTIFS(EI$2:EI149,"&gt;"&amp;EI150,EJ$2:EJ149,"&gt;"&amp;EJ150)+COUNTIFS(EI151:EI$201,"&lt;"&amp;EI150,EJ151:EJ$201,"&lt;"&amp;EJ150)+COUNTIFS(EI151:EI$201,"&gt;"&amp;EI150,EJ151:EJ$201,"&gt;"&amp;EJ150),"")</f>
        <v/>
      </c>
      <c r="EL150" s="70" t="str">
        <f>IF(AND(Include_study?="Yes",Sufficient_data="Yes"),COUNTIFS(EI$2:EI149,"&lt;"&amp;EI150,EJ$2:EJ149,"&gt;"&amp;EJ150)+COUNTIFS(EI$2:EI149,"&gt;"&amp;EI150,EJ$2:EJ149,"&lt;"&amp;EJ150)+COUNTIFS(EI151:EI$201,"&lt;"&amp;EI150,EJ151:EJ$201,"&gt;"&amp;EJ150)+COUNTIFS(EI151:EI$201,"&gt;"&amp;EI150,EJ151:EJ$201,"&lt;"&amp;EJ150),"")</f>
        <v/>
      </c>
      <c r="EN150" s="157"/>
      <c r="EO150" s="33"/>
      <c r="EP150" s="33"/>
      <c r="EQ150" s="33"/>
      <c r="ER150" s="33"/>
      <c r="ES150" s="157"/>
      <c r="ET150" s="6" t="e">
        <f t="shared" si="243"/>
        <v>#N/A</v>
      </c>
      <c r="EU150" s="54" t="e">
        <f t="shared" si="244"/>
        <v>#N/A</v>
      </c>
      <c r="EV150" s="33"/>
      <c r="EW150" s="33"/>
      <c r="EX150" s="33"/>
      <c r="EY150" s="33"/>
      <c r="EZ150" s="33"/>
      <c r="FA150" s="157"/>
      <c r="FB150" s="10" t="str">
        <f>IF('Publication Bias Analysis'!AS:AS&lt;&gt;"",RANK('Publication Bias Analysis'!AS:AS,'Publication Bias Analysis'!AS:AS,1)+COUNTIF('Publication Bias Analysis'!AS$2:AS149,'Publication Bias Analysis'!AS150),"")</f>
        <v/>
      </c>
      <c r="FC150" s="6" t="str">
        <f t="shared" si="268"/>
        <v/>
      </c>
      <c r="FD150" s="43" t="e">
        <f>IF(AND(Include_study?="Yes",Sufficient_data="Yes"),'Publication Bias Analysis'!AR150,NA())</f>
        <v>#N/A</v>
      </c>
      <c r="FE150" s="43" t="e">
        <f>IF(AND(Include_study?="Yes",Sufficient_data="Yes"),'Publication Bias Analysis'!AS150,NA())</f>
        <v>#N/A</v>
      </c>
      <c r="FF150" s="6" t="str">
        <f>IF(AND(Include_study?="Yes",Sufficient_data="Yes"),Calculations!FD150-AVERAGE('Publication Bias Analysis'!AR:AR),"")</f>
        <v/>
      </c>
      <c r="FG150" s="54" t="str">
        <f>IF(AND(Include_study?="Yes",Sufficient_data="Yes"),FE:FE-('Publication Bias Analysis'!AV$30+'Publication Bias Analysis'!AV$31*FD:FD),"")</f>
        <v/>
      </c>
      <c r="FM150" s="157"/>
      <c r="FN150" s="6" t="str">
        <f t="shared" si="303"/>
        <v/>
      </c>
      <c r="FO150" s="6" t="str">
        <f t="shared" si="269"/>
        <v/>
      </c>
      <c r="FP150" s="54" t="str">
        <f t="shared" si="306"/>
        <v/>
      </c>
      <c r="FQ150" s="33"/>
    </row>
    <row r="151" spans="1:173" x14ac:dyDescent="0.2">
      <c r="A151" s="163"/>
      <c r="B151" s="10" t="str">
        <f>IF(AND(Sufficient_data="Yes",Include_study?="Yes"),IF(AND(Sort_By=$E$1,Order="Ascending"),IF(Input!Study_name="",COUNTIFS(Input!Study_name,"&lt;&gt;"&amp;"",Include_study?,"Yes",Sufficient_data,"Yes")+1,IF(COUNT(E151)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1" s="10" t="str">
        <f>IF(B151&lt;&gt;"",IF(B151=0,COUNTIF(B$2:B150,0)+1,COUNTIF(B$2:B150,B151)+COUNTIF(B:B,"&lt;"&amp;B151)+1),"")</f>
        <v/>
      </c>
      <c r="D151" s="10" t="str">
        <f t="shared" si="206"/>
        <v/>
      </c>
      <c r="E151" s="6" t="str">
        <f>IF(AND(Sufficient_data="Yes",Include_study?="Yes",Input!Study_name&lt;&gt;""),Input!Study_name,"")</f>
        <v/>
      </c>
      <c r="F151" s="6" t="str">
        <f>IF(AND(Sufficient_data="Yes",Include_study?="Yes"),Input!Effect_size,"")</f>
        <v/>
      </c>
      <c r="G151" s="10" t="str">
        <f>IF(AND(Sufficient_data="Yes",Include_study?="Yes",Input!Number_of_observations&lt;&gt;""),Input!Number_of_observations,"")</f>
        <v/>
      </c>
      <c r="H151" s="6" t="str">
        <f>IF(AND(Sufficient_data="Yes",Include_study?="Yes"),Input!Standard_error,"")</f>
        <v/>
      </c>
      <c r="I151" s="6" t="str">
        <f t="shared" si="207"/>
        <v/>
      </c>
      <c r="J151" s="6" t="str">
        <f t="shared" si="208"/>
        <v/>
      </c>
      <c r="K151" s="6" t="str">
        <f t="shared" si="270"/>
        <v/>
      </c>
      <c r="L151" s="6" t="str">
        <f t="shared" si="271"/>
        <v/>
      </c>
      <c r="M151" s="120" t="str">
        <f t="shared" si="272"/>
        <v/>
      </c>
      <c r="N151" s="54" t="str">
        <f t="shared" si="273"/>
        <v/>
      </c>
      <c r="O151" s="33"/>
      <c r="P151" s="75" t="e">
        <f t="shared" si="213"/>
        <v>#N/A</v>
      </c>
      <c r="Q151" s="6" t="e">
        <f>IF(AND(Sufficient_data="Yes",Include_study?="Yes",Input!Number_of_observations&lt;&gt;""),Effect_size-CI_Lower_limit,NA())</f>
        <v>#N/A</v>
      </c>
      <c r="R151" s="54" t="e">
        <f>IF(AND(Sufficient_data="Yes",Include_study?="Yes",Input!Number_of_observations&lt;&gt;""),CI_Upper_limit-Effect_size,NA())</f>
        <v>#N/A</v>
      </c>
      <c r="S151" s="33"/>
      <c r="T151" s="33"/>
      <c r="U151" s="33"/>
      <c r="V151" s="33"/>
      <c r="W151" s="163"/>
      <c r="X151" s="16" t="str">
        <f t="shared" si="245"/>
        <v/>
      </c>
      <c r="Y151" s="6" t="str">
        <f t="shared" si="274"/>
        <v/>
      </c>
      <c r="Z151" s="6" t="str">
        <f t="shared" si="215"/>
        <v/>
      </c>
      <c r="AA151" s="6" t="str">
        <f>IF(AND(Sufficient_data="Yes",Include_study?="Yes",Subgroup&lt;&gt;""),Input!Effect_size,"")</f>
        <v/>
      </c>
      <c r="AB151" s="6" t="str">
        <f t="shared" si="275"/>
        <v/>
      </c>
      <c r="AC151" s="6" t="str">
        <f t="shared" si="276"/>
        <v/>
      </c>
      <c r="AD151" s="6" t="str">
        <f t="shared" si="277"/>
        <v/>
      </c>
      <c r="AE151" s="6" t="str">
        <f t="shared" si="278"/>
        <v/>
      </c>
      <c r="AF151" s="6" t="str">
        <f t="shared" si="279"/>
        <v/>
      </c>
      <c r="AG151" s="125" t="str">
        <f t="shared" si="280"/>
        <v/>
      </c>
      <c r="AH151" s="128" t="str">
        <f t="shared" si="281"/>
        <v/>
      </c>
      <c r="AI151" s="33"/>
      <c r="AJ151" s="75" t="e">
        <f t="shared" si="246"/>
        <v>#N/A</v>
      </c>
      <c r="AK151" s="37" t="e">
        <f t="shared" si="282"/>
        <v>#N/A</v>
      </c>
      <c r="AL151" s="54" t="e">
        <f t="shared" si="283"/>
        <v>#N/A</v>
      </c>
      <c r="AM151" s="33"/>
      <c r="AN151" s="77" t="str">
        <f t="shared" si="247"/>
        <v/>
      </c>
      <c r="AO151" s="6" t="str">
        <f>IF(AND(Sufficient_data="Yes",Include_study?="Yes",Subgroup&lt;&gt;""),IF(COUNTIFS(Input!G$2:G150,"="&amp;"Yes",Input!C$2:C150,"="&amp;"Yes",Input!H$2:H150,"="&amp;Subgroup)&gt;0,"",Subgroup),"")</f>
        <v/>
      </c>
      <c r="AP151" s="16" t="str">
        <f t="shared" si="248"/>
        <v/>
      </c>
      <c r="AQ151" s="10" t="str">
        <f t="shared" si="249"/>
        <v/>
      </c>
      <c r="AR151" s="6" t="str">
        <f t="shared" si="250"/>
        <v/>
      </c>
      <c r="AS151" s="24" t="str">
        <f t="shared" si="251"/>
        <v/>
      </c>
      <c r="AT151" s="12" t="str">
        <f t="shared" si="252"/>
        <v/>
      </c>
      <c r="AU151" s="6" t="str">
        <f t="shared" si="253"/>
        <v/>
      </c>
      <c r="AV151" s="43" t="str">
        <f t="shared" si="284"/>
        <v/>
      </c>
      <c r="AW151" s="6" t="str">
        <f t="shared" si="254"/>
        <v/>
      </c>
      <c r="AX151" s="6" t="str">
        <f t="shared" si="255"/>
        <v/>
      </c>
      <c r="AY151" s="43" t="str">
        <f t="shared" si="285"/>
        <v/>
      </c>
      <c r="AZ151" s="16" t="str">
        <f t="shared" si="256"/>
        <v/>
      </c>
      <c r="BA151" s="131" t="str">
        <f t="shared" si="286"/>
        <v/>
      </c>
      <c r="BB151" s="131" t="str">
        <f t="shared" si="287"/>
        <v/>
      </c>
      <c r="BC151" s="6" t="str">
        <f t="shared" si="257"/>
        <v/>
      </c>
      <c r="BD151" s="6" t="str">
        <f t="shared" si="258"/>
        <v/>
      </c>
      <c r="BE151" s="131" t="str">
        <f t="shared" si="288"/>
        <v/>
      </c>
      <c r="BF151" s="131" t="str">
        <f t="shared" si="289"/>
        <v/>
      </c>
      <c r="BG151" s="6" t="str">
        <f t="shared" si="259"/>
        <v/>
      </c>
      <c r="BH151" s="6" t="str">
        <f t="shared" si="260"/>
        <v/>
      </c>
      <c r="BI151" s="6" t="str">
        <f t="shared" si="261"/>
        <v/>
      </c>
      <c r="BJ151" s="6" t="e">
        <f t="shared" si="262"/>
        <v>#N/A</v>
      </c>
      <c r="BK151" s="12" t="str">
        <f t="shared" si="304"/>
        <v/>
      </c>
      <c r="BL151" s="6" t="str">
        <f t="shared" si="263"/>
        <v/>
      </c>
      <c r="BM151" s="6" t="str">
        <f t="shared" si="290"/>
        <v/>
      </c>
      <c r="BN151" s="37" t="str">
        <f t="shared" si="264"/>
        <v/>
      </c>
      <c r="BO151" s="54" t="str">
        <f t="shared" si="305"/>
        <v/>
      </c>
      <c r="BP151" s="33"/>
      <c r="BQ151" s="33"/>
      <c r="BR151" s="33"/>
      <c r="BS151" s="33"/>
      <c r="BT151" s="164"/>
      <c r="BU151" s="6" t="e">
        <f t="shared" si="291"/>
        <v>#N/A</v>
      </c>
      <c r="BV151" s="6" t="e">
        <f t="shared" si="292"/>
        <v>#N/A</v>
      </c>
      <c r="BW151" s="6" t="str">
        <f t="shared" si="293"/>
        <v/>
      </c>
      <c r="BX151" s="6" t="str">
        <f>IF(AND(Sufficient_data="Yes",Include_study?="Yes",Moderator&lt;&gt;""),'Moderator Analysis'!F:F-CG$3,"")</f>
        <v/>
      </c>
      <c r="BY151" s="54" t="str">
        <f>IF(AND(Sufficient_data="Yes",Include_study?="Yes",Moderator&lt;&gt;""),Weightf*(Effect_size-CG$5-CG$4*'Moderator Analysis'!F:F)^2,"")</f>
        <v/>
      </c>
      <c r="BZ151" s="33"/>
      <c r="CA151" s="75" t="str">
        <f>IF(AND(Sufficient_data="Yes",Include_study?="Yes",Moderator&lt;&gt;""),1/('Publication Bias Analysis'!F151^2+CG$7),"")</f>
        <v/>
      </c>
      <c r="CB151" s="6" t="str">
        <f>IF(AND(Sufficient_data="Yes",Include_study?="Yes",CA151&lt;&gt;""),Effect_size-'Moderator Analysis'!J$37,"")</f>
        <v/>
      </c>
      <c r="CC151" s="6" t="str">
        <f t="shared" si="294"/>
        <v/>
      </c>
      <c r="CD151" s="54" t="str">
        <f>IF(AND(Sufficient_data="Yes",Include_study?="Yes",CA151&lt;&gt;""),CA:CA*(Effect_size-'Moderator Analysis'!J$29-'Moderator Analysis'!J$30*Moderator)^2,"")</f>
        <v/>
      </c>
      <c r="CI151" s="164"/>
      <c r="CJ151" s="166"/>
      <c r="CK151" s="6" t="str">
        <f t="shared" si="233"/>
        <v/>
      </c>
      <c r="CL151" s="37" t="str">
        <f t="shared" si="295"/>
        <v/>
      </c>
      <c r="CM151" s="37" t="str">
        <f>IF(AND(Include_study?="Yes",Sufficient_data="Yes"),1/(Standard_error^2+IF(Additional_model="Fixed effect",0,'Publication Bias Analysis'!L$32)),"")</f>
        <v/>
      </c>
      <c r="CN151" s="37" t="str">
        <f>IF(AND(Include_study?="Yes",Sufficient_data="Yes"),'Publication Bias Analysis'!E:E-'Publication Bias Analysis'!I$29,"")</f>
        <v/>
      </c>
      <c r="CO151" s="37" t="str">
        <f t="shared" si="296"/>
        <v/>
      </c>
      <c r="CP151" s="37" t="str">
        <f t="shared" si="297"/>
        <v/>
      </c>
      <c r="CQ151" s="104" t="str">
        <f t="shared" si="298"/>
        <v/>
      </c>
      <c r="CR151" s="104" t="str">
        <f>IF(AND(Include_study?="Yes",Sufficient_data="Yes"),CQ:CQ+IF(DC:DC&lt;0,-1,1)*COUNTIF(CQ$2:CQ150,CQ:CQ),"")</f>
        <v/>
      </c>
      <c r="CS151" s="104" t="str">
        <f>IF(AND(Include_study?="Yes",Sufficient_data="Yes"),RANK(DG:DG,DG:DG,1)*IF(DF:DF&lt;0,-1,1)+IF(DF:DF&lt;0,-1,1)*COUNTIF(CQ$2:CQ150,CQ:CQ),"")</f>
        <v/>
      </c>
      <c r="CT151" s="104" t="str">
        <f>IF(AND(Include_study?="Yes",Sufficient_data="Yes"),RANK(DJ:DJ,DJ:DJ,1)*IF(DI:DI&lt;0,-1,1)+IF(DI:DI&lt;0,-1,1)*COUNTIF(CQ$2:CQ150,CQ:CQ),"")</f>
        <v/>
      </c>
      <c r="CU151" s="6" t="e">
        <f>IF(AND(Include_study?="Yes",Sufficient_data="Yes"),'Publication Bias Analysis'!E:E,NA())</f>
        <v>#N/A</v>
      </c>
      <c r="CV151" s="54" t="e">
        <f>IF(AND(Include_study?="Yes",Sufficient_data="Yes"),'Publication Bias Analysis'!F:F,NA())</f>
        <v>#N/A</v>
      </c>
      <c r="CW151" s="33"/>
      <c r="CX151" s="33"/>
      <c r="CY151" s="33"/>
      <c r="CZ151" s="33"/>
      <c r="DA151" s="33"/>
      <c r="DB151" s="157"/>
      <c r="DC15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1" s="6" t="str">
        <f t="shared" si="265"/>
        <v/>
      </c>
      <c r="DE151" s="54" t="str">
        <f>IF(AND(Include_study?="Yes",Sufficient_data="Yes"),1/('Publication Bias Analysis'!F:F^2+IF(Additional_model="Fixed effect",0,$DN$6)),"")</f>
        <v/>
      </c>
      <c r="DF151" s="6" t="str">
        <f>IF(AND(Include_study?="Yes",Sufficient_data="Yes"),IF('Publication Bias Analysis'!L$38="Left",'Publication Bias Analysis'!E:E-DN$3,DN$3-'Publication Bias Analysis'!E:E),"")</f>
        <v/>
      </c>
      <c r="DG151" s="6" t="str">
        <f t="shared" si="266"/>
        <v/>
      </c>
      <c r="DH151" s="54" t="str">
        <f>IF(AND(DF151&lt;&gt;"",CR151&lt;=MAX(CR:CR)-DN$7),1/('Publication Bias Analysis'!F:F^2+IF(Additional_model="Fixed effect",0,$DN$13)),"")</f>
        <v/>
      </c>
      <c r="DI151" s="6" t="str">
        <f>IF(AND(Include_study?="Yes",Sufficient_data="Yes"),IF('Publication Bias Analysis'!L$38="Left",'Publication Bias Analysis'!E:E-DN$10,DN$10-'Publication Bias Analysis'!E:E),"")</f>
        <v/>
      </c>
      <c r="DJ151" s="6" t="str">
        <f t="shared" si="267"/>
        <v/>
      </c>
      <c r="DK151" s="54" t="str">
        <f t="shared" si="299"/>
        <v/>
      </c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W151" s="33"/>
      <c r="DX151" s="33"/>
      <c r="DY151" s="33"/>
      <c r="DZ151" s="33"/>
      <c r="EA151" s="33"/>
      <c r="EB151" s="157"/>
      <c r="EC151" s="6" t="str">
        <f>IF(AND(Include_study?="Yes",Sufficient_data="Yes"),Calculations!CO:CO-AVERAGE(Calculations!CO:CO),"")</f>
        <v/>
      </c>
      <c r="ED151" s="54" t="str">
        <f>IF(AND(Include_study?="Yes",Sufficient_data="Yes"),Calculations!CP151-('Publication Bias Analysis'!P$3+Calculations!CO151*'Publication Bias Analysis'!P$4),"")</f>
        <v/>
      </c>
      <c r="EE151" s="33"/>
      <c r="EF151" s="157"/>
      <c r="EG151" s="6" t="str">
        <f t="shared" si="300"/>
        <v/>
      </c>
      <c r="EH151" s="6" t="str">
        <f t="shared" si="240"/>
        <v/>
      </c>
      <c r="EI151" s="10" t="str">
        <f t="shared" si="301"/>
        <v/>
      </c>
      <c r="EJ151" s="10" t="str">
        <f t="shared" si="302"/>
        <v/>
      </c>
      <c r="EK151" s="10" t="str">
        <f>IF(AND(Include_study?="Yes",Sufficient_data="Yes"),COUNTIFS(EI$2:EI150,"&lt;"&amp;EI151,EJ$2:EJ150,"&lt;"&amp;EJ151)+COUNTIFS(EI$2:EI150,"&gt;"&amp;EI151,EJ$2:EJ150,"&gt;"&amp;EJ151)+COUNTIFS(EI152:EI$201,"&lt;"&amp;EI151,EJ152:EJ$201,"&lt;"&amp;EJ151)+COUNTIFS(EI152:EI$201,"&gt;"&amp;EI151,EJ152:EJ$201,"&gt;"&amp;EJ151),"")</f>
        <v/>
      </c>
      <c r="EL151" s="70" t="str">
        <f>IF(AND(Include_study?="Yes",Sufficient_data="Yes"),COUNTIFS(EI$2:EI150,"&lt;"&amp;EI151,EJ$2:EJ150,"&gt;"&amp;EJ151)+COUNTIFS(EI$2:EI150,"&gt;"&amp;EI151,EJ$2:EJ150,"&lt;"&amp;EJ151)+COUNTIFS(EI152:EI$201,"&lt;"&amp;EI151,EJ152:EJ$201,"&gt;"&amp;EJ151)+COUNTIFS(EI152:EI$201,"&gt;"&amp;EI151,EJ152:EJ$201,"&lt;"&amp;EJ151),"")</f>
        <v/>
      </c>
      <c r="EN151" s="157"/>
      <c r="EO151" s="33"/>
      <c r="EP151" s="33"/>
      <c r="EQ151" s="33"/>
      <c r="ER151" s="33"/>
      <c r="ES151" s="157"/>
      <c r="ET151" s="6" t="e">
        <f t="shared" si="243"/>
        <v>#N/A</v>
      </c>
      <c r="EU151" s="54" t="e">
        <f t="shared" si="244"/>
        <v>#N/A</v>
      </c>
      <c r="EV151" s="33"/>
      <c r="EW151" s="33"/>
      <c r="EX151" s="33"/>
      <c r="EY151" s="33"/>
      <c r="EZ151" s="33"/>
      <c r="FA151" s="157"/>
      <c r="FB151" s="10" t="str">
        <f>IF('Publication Bias Analysis'!AS:AS&lt;&gt;"",RANK('Publication Bias Analysis'!AS:AS,'Publication Bias Analysis'!AS:AS,1)+COUNTIF('Publication Bias Analysis'!AS$2:AS150,'Publication Bias Analysis'!AS151),"")</f>
        <v/>
      </c>
      <c r="FC151" s="6" t="str">
        <f t="shared" si="268"/>
        <v/>
      </c>
      <c r="FD151" s="43" t="e">
        <f>IF(AND(Include_study?="Yes",Sufficient_data="Yes"),'Publication Bias Analysis'!AR151,NA())</f>
        <v>#N/A</v>
      </c>
      <c r="FE151" s="43" t="e">
        <f>IF(AND(Include_study?="Yes",Sufficient_data="Yes"),'Publication Bias Analysis'!AS151,NA())</f>
        <v>#N/A</v>
      </c>
      <c r="FF151" s="6" t="str">
        <f>IF(AND(Include_study?="Yes",Sufficient_data="Yes"),Calculations!FD151-AVERAGE('Publication Bias Analysis'!AR:AR),"")</f>
        <v/>
      </c>
      <c r="FG151" s="54" t="str">
        <f>IF(AND(Include_study?="Yes",Sufficient_data="Yes"),FE:FE-('Publication Bias Analysis'!AV$30+'Publication Bias Analysis'!AV$31*FD:FD),"")</f>
        <v/>
      </c>
      <c r="FM151" s="157"/>
      <c r="FN151" s="6" t="str">
        <f t="shared" si="303"/>
        <v/>
      </c>
      <c r="FO151" s="6" t="str">
        <f t="shared" si="269"/>
        <v/>
      </c>
      <c r="FP151" s="54" t="str">
        <f t="shared" si="306"/>
        <v/>
      </c>
      <c r="FQ151" s="33"/>
    </row>
    <row r="152" spans="1:173" x14ac:dyDescent="0.2">
      <c r="A152" s="163"/>
      <c r="B152" s="10" t="str">
        <f>IF(AND(Sufficient_data="Yes",Include_study?="Yes"),IF(AND(Sort_By=$E$1,Order="Ascending"),IF(Input!Study_name="",COUNTIFS(Input!Study_name,"&lt;&gt;"&amp;"",Include_study?,"Yes",Sufficient_data,"Yes")+1,IF(COUNT(E152)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2" s="10" t="str">
        <f>IF(B152&lt;&gt;"",IF(B152=0,COUNTIF(B$2:B151,0)+1,COUNTIF(B$2:B151,B152)+COUNTIF(B:B,"&lt;"&amp;B152)+1),"")</f>
        <v/>
      </c>
      <c r="D152" s="10" t="str">
        <f t="shared" si="206"/>
        <v/>
      </c>
      <c r="E152" s="6" t="str">
        <f>IF(AND(Sufficient_data="Yes",Include_study?="Yes",Input!Study_name&lt;&gt;""),Input!Study_name,"")</f>
        <v/>
      </c>
      <c r="F152" s="6" t="str">
        <f>IF(AND(Sufficient_data="Yes",Include_study?="Yes"),Input!Effect_size,"")</f>
        <v/>
      </c>
      <c r="G152" s="10" t="str">
        <f>IF(AND(Sufficient_data="Yes",Include_study?="Yes",Input!Number_of_observations&lt;&gt;""),Input!Number_of_observations,"")</f>
        <v/>
      </c>
      <c r="H152" s="6" t="str">
        <f>IF(AND(Sufficient_data="Yes",Include_study?="Yes"),Input!Standard_error,"")</f>
        <v/>
      </c>
      <c r="I152" s="6" t="str">
        <f t="shared" si="207"/>
        <v/>
      </c>
      <c r="J152" s="6" t="str">
        <f t="shared" si="208"/>
        <v/>
      </c>
      <c r="K152" s="6" t="str">
        <f t="shared" si="270"/>
        <v/>
      </c>
      <c r="L152" s="6" t="str">
        <f t="shared" si="271"/>
        <v/>
      </c>
      <c r="M152" s="120" t="str">
        <f t="shared" si="272"/>
        <v/>
      </c>
      <c r="N152" s="54" t="str">
        <f t="shared" si="273"/>
        <v/>
      </c>
      <c r="O152" s="33"/>
      <c r="P152" s="75" t="e">
        <f t="shared" si="213"/>
        <v>#N/A</v>
      </c>
      <c r="Q152" s="6" t="e">
        <f>IF(AND(Sufficient_data="Yes",Include_study?="Yes",Input!Number_of_observations&lt;&gt;""),Effect_size-CI_Lower_limit,NA())</f>
        <v>#N/A</v>
      </c>
      <c r="R152" s="54" t="e">
        <f>IF(AND(Sufficient_data="Yes",Include_study?="Yes",Input!Number_of_observations&lt;&gt;""),CI_Upper_limit-Effect_size,NA())</f>
        <v>#N/A</v>
      </c>
      <c r="S152" s="33"/>
      <c r="T152" s="33"/>
      <c r="U152" s="33"/>
      <c r="V152" s="33"/>
      <c r="W152" s="163"/>
      <c r="X152" s="16" t="str">
        <f t="shared" si="245"/>
        <v/>
      </c>
      <c r="Y152" s="6" t="str">
        <f t="shared" si="274"/>
        <v/>
      </c>
      <c r="Z152" s="6" t="str">
        <f t="shared" si="215"/>
        <v/>
      </c>
      <c r="AA152" s="6" t="str">
        <f>IF(AND(Sufficient_data="Yes",Include_study?="Yes",Subgroup&lt;&gt;""),Input!Effect_size,"")</f>
        <v/>
      </c>
      <c r="AB152" s="6" t="str">
        <f t="shared" si="275"/>
        <v/>
      </c>
      <c r="AC152" s="6" t="str">
        <f t="shared" si="276"/>
        <v/>
      </c>
      <c r="AD152" s="6" t="str">
        <f t="shared" si="277"/>
        <v/>
      </c>
      <c r="AE152" s="6" t="str">
        <f t="shared" si="278"/>
        <v/>
      </c>
      <c r="AF152" s="6" t="str">
        <f t="shared" si="279"/>
        <v/>
      </c>
      <c r="AG152" s="125" t="str">
        <f t="shared" si="280"/>
        <v/>
      </c>
      <c r="AH152" s="128" t="str">
        <f t="shared" si="281"/>
        <v/>
      </c>
      <c r="AI152" s="33"/>
      <c r="AJ152" s="75" t="e">
        <f t="shared" si="246"/>
        <v>#N/A</v>
      </c>
      <c r="AK152" s="37" t="e">
        <f t="shared" si="282"/>
        <v>#N/A</v>
      </c>
      <c r="AL152" s="54" t="e">
        <f t="shared" si="283"/>
        <v>#N/A</v>
      </c>
      <c r="AM152" s="33"/>
      <c r="AN152" s="77" t="str">
        <f t="shared" si="247"/>
        <v/>
      </c>
      <c r="AO152" s="6" t="str">
        <f>IF(AND(Sufficient_data="Yes",Include_study?="Yes",Subgroup&lt;&gt;""),IF(COUNTIFS(Input!G$2:G151,"="&amp;"Yes",Input!C$2:C151,"="&amp;"Yes",Input!H$2:H151,"="&amp;Subgroup)&gt;0,"",Subgroup),"")</f>
        <v/>
      </c>
      <c r="AP152" s="16" t="str">
        <f t="shared" si="248"/>
        <v/>
      </c>
      <c r="AQ152" s="10" t="str">
        <f t="shared" si="249"/>
        <v/>
      </c>
      <c r="AR152" s="6" t="str">
        <f t="shared" si="250"/>
        <v/>
      </c>
      <c r="AS152" s="24" t="str">
        <f t="shared" si="251"/>
        <v/>
      </c>
      <c r="AT152" s="12" t="str">
        <f t="shared" si="252"/>
        <v/>
      </c>
      <c r="AU152" s="6" t="str">
        <f t="shared" si="253"/>
        <v/>
      </c>
      <c r="AV152" s="43" t="str">
        <f t="shared" si="284"/>
        <v/>
      </c>
      <c r="AW152" s="6" t="str">
        <f t="shared" si="254"/>
        <v/>
      </c>
      <c r="AX152" s="6" t="str">
        <f t="shared" si="255"/>
        <v/>
      </c>
      <c r="AY152" s="43" t="str">
        <f t="shared" si="285"/>
        <v/>
      </c>
      <c r="AZ152" s="16" t="str">
        <f t="shared" si="256"/>
        <v/>
      </c>
      <c r="BA152" s="131" t="str">
        <f t="shared" si="286"/>
        <v/>
      </c>
      <c r="BB152" s="131" t="str">
        <f t="shared" si="287"/>
        <v/>
      </c>
      <c r="BC152" s="6" t="str">
        <f t="shared" si="257"/>
        <v/>
      </c>
      <c r="BD152" s="6" t="str">
        <f t="shared" si="258"/>
        <v/>
      </c>
      <c r="BE152" s="131" t="str">
        <f t="shared" si="288"/>
        <v/>
      </c>
      <c r="BF152" s="131" t="str">
        <f t="shared" si="289"/>
        <v/>
      </c>
      <c r="BG152" s="6" t="str">
        <f t="shared" si="259"/>
        <v/>
      </c>
      <c r="BH152" s="6" t="str">
        <f t="shared" si="260"/>
        <v/>
      </c>
      <c r="BI152" s="6" t="str">
        <f t="shared" si="261"/>
        <v/>
      </c>
      <c r="BJ152" s="6" t="e">
        <f t="shared" si="262"/>
        <v>#N/A</v>
      </c>
      <c r="BK152" s="12" t="str">
        <f t="shared" si="304"/>
        <v/>
      </c>
      <c r="BL152" s="6" t="str">
        <f t="shared" si="263"/>
        <v/>
      </c>
      <c r="BM152" s="6" t="str">
        <f t="shared" si="290"/>
        <v/>
      </c>
      <c r="BN152" s="37" t="str">
        <f t="shared" si="264"/>
        <v/>
      </c>
      <c r="BO152" s="54" t="str">
        <f t="shared" si="305"/>
        <v/>
      </c>
      <c r="BP152" s="33"/>
      <c r="BQ152" s="33"/>
      <c r="BR152" s="33"/>
      <c r="BS152" s="33"/>
      <c r="BT152" s="164"/>
      <c r="BU152" s="6" t="e">
        <f t="shared" si="291"/>
        <v>#N/A</v>
      </c>
      <c r="BV152" s="6" t="e">
        <f t="shared" si="292"/>
        <v>#N/A</v>
      </c>
      <c r="BW152" s="6" t="str">
        <f t="shared" si="293"/>
        <v/>
      </c>
      <c r="BX152" s="6" t="str">
        <f>IF(AND(Sufficient_data="Yes",Include_study?="Yes",Moderator&lt;&gt;""),'Moderator Analysis'!F:F-CG$3,"")</f>
        <v/>
      </c>
      <c r="BY152" s="54" t="str">
        <f>IF(AND(Sufficient_data="Yes",Include_study?="Yes",Moderator&lt;&gt;""),Weightf*(Effect_size-CG$5-CG$4*'Moderator Analysis'!F:F)^2,"")</f>
        <v/>
      </c>
      <c r="BZ152" s="33"/>
      <c r="CA152" s="75" t="str">
        <f>IF(AND(Sufficient_data="Yes",Include_study?="Yes",Moderator&lt;&gt;""),1/('Publication Bias Analysis'!F152^2+CG$7),"")</f>
        <v/>
      </c>
      <c r="CB152" s="6" t="str">
        <f>IF(AND(Sufficient_data="Yes",Include_study?="Yes",CA152&lt;&gt;""),Effect_size-'Moderator Analysis'!J$37,"")</f>
        <v/>
      </c>
      <c r="CC152" s="6" t="str">
        <f t="shared" si="294"/>
        <v/>
      </c>
      <c r="CD152" s="54" t="str">
        <f>IF(AND(Sufficient_data="Yes",Include_study?="Yes",CA152&lt;&gt;""),CA:CA*(Effect_size-'Moderator Analysis'!J$29-'Moderator Analysis'!J$30*Moderator)^2,"")</f>
        <v/>
      </c>
      <c r="CI152" s="164"/>
      <c r="CJ152" s="166"/>
      <c r="CK152" s="6" t="str">
        <f t="shared" si="233"/>
        <v/>
      </c>
      <c r="CL152" s="37" t="str">
        <f t="shared" si="295"/>
        <v/>
      </c>
      <c r="CM152" s="37" t="str">
        <f>IF(AND(Include_study?="Yes",Sufficient_data="Yes"),1/(Standard_error^2+IF(Additional_model="Fixed effect",0,'Publication Bias Analysis'!L$32)),"")</f>
        <v/>
      </c>
      <c r="CN152" s="37" t="str">
        <f>IF(AND(Include_study?="Yes",Sufficient_data="Yes"),'Publication Bias Analysis'!E:E-'Publication Bias Analysis'!I$29,"")</f>
        <v/>
      </c>
      <c r="CO152" s="37" t="str">
        <f t="shared" si="296"/>
        <v/>
      </c>
      <c r="CP152" s="37" t="str">
        <f t="shared" si="297"/>
        <v/>
      </c>
      <c r="CQ152" s="104" t="str">
        <f t="shared" si="298"/>
        <v/>
      </c>
      <c r="CR152" s="104" t="str">
        <f>IF(AND(Include_study?="Yes",Sufficient_data="Yes"),CQ:CQ+IF(DC:DC&lt;0,-1,1)*COUNTIF(CQ$2:CQ151,CQ:CQ),"")</f>
        <v/>
      </c>
      <c r="CS152" s="104" t="str">
        <f>IF(AND(Include_study?="Yes",Sufficient_data="Yes"),RANK(DG:DG,DG:DG,1)*IF(DF:DF&lt;0,-1,1)+IF(DF:DF&lt;0,-1,1)*COUNTIF(CQ$2:CQ151,CQ:CQ),"")</f>
        <v/>
      </c>
      <c r="CT152" s="104" t="str">
        <f>IF(AND(Include_study?="Yes",Sufficient_data="Yes"),RANK(DJ:DJ,DJ:DJ,1)*IF(DI:DI&lt;0,-1,1)+IF(DI:DI&lt;0,-1,1)*COUNTIF(CQ$2:CQ151,CQ:CQ),"")</f>
        <v/>
      </c>
      <c r="CU152" s="6" t="e">
        <f>IF(AND(Include_study?="Yes",Sufficient_data="Yes"),'Publication Bias Analysis'!E:E,NA())</f>
        <v>#N/A</v>
      </c>
      <c r="CV152" s="54" t="e">
        <f>IF(AND(Include_study?="Yes",Sufficient_data="Yes"),'Publication Bias Analysis'!F:F,NA())</f>
        <v>#N/A</v>
      </c>
      <c r="CW152" s="33"/>
      <c r="CX152" s="33"/>
      <c r="CY152" s="33"/>
      <c r="CZ152" s="33"/>
      <c r="DA152" s="33"/>
      <c r="DB152" s="157"/>
      <c r="DC15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2" s="6" t="str">
        <f t="shared" si="265"/>
        <v/>
      </c>
      <c r="DE152" s="54" t="str">
        <f>IF(AND(Include_study?="Yes",Sufficient_data="Yes"),1/('Publication Bias Analysis'!F:F^2+IF(Additional_model="Fixed effect",0,$DN$6)),"")</f>
        <v/>
      </c>
      <c r="DF152" s="6" t="str">
        <f>IF(AND(Include_study?="Yes",Sufficient_data="Yes"),IF('Publication Bias Analysis'!L$38="Left",'Publication Bias Analysis'!E:E-DN$3,DN$3-'Publication Bias Analysis'!E:E),"")</f>
        <v/>
      </c>
      <c r="DG152" s="6" t="str">
        <f t="shared" si="266"/>
        <v/>
      </c>
      <c r="DH152" s="54" t="str">
        <f>IF(AND(DF152&lt;&gt;"",CR152&lt;=MAX(CR:CR)-DN$7),1/('Publication Bias Analysis'!F:F^2+IF(Additional_model="Fixed effect",0,$DN$13)),"")</f>
        <v/>
      </c>
      <c r="DI152" s="6" t="str">
        <f>IF(AND(Include_study?="Yes",Sufficient_data="Yes"),IF('Publication Bias Analysis'!L$38="Left",'Publication Bias Analysis'!E:E-DN$10,DN$10-'Publication Bias Analysis'!E:E),"")</f>
        <v/>
      </c>
      <c r="DJ152" s="6" t="str">
        <f t="shared" si="267"/>
        <v/>
      </c>
      <c r="DK152" s="54" t="str">
        <f t="shared" si="299"/>
        <v/>
      </c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W152" s="33"/>
      <c r="DX152" s="33"/>
      <c r="DY152" s="33"/>
      <c r="DZ152" s="33"/>
      <c r="EA152" s="33"/>
      <c r="EB152" s="157"/>
      <c r="EC152" s="6" t="str">
        <f>IF(AND(Include_study?="Yes",Sufficient_data="Yes"),Calculations!CO:CO-AVERAGE(Calculations!CO:CO),"")</f>
        <v/>
      </c>
      <c r="ED152" s="54" t="str">
        <f>IF(AND(Include_study?="Yes",Sufficient_data="Yes"),Calculations!CP152-('Publication Bias Analysis'!P$3+Calculations!CO152*'Publication Bias Analysis'!P$4),"")</f>
        <v/>
      </c>
      <c r="EE152" s="33"/>
      <c r="EF152" s="157"/>
      <c r="EG152" s="6" t="str">
        <f t="shared" si="300"/>
        <v/>
      </c>
      <c r="EH152" s="6" t="str">
        <f t="shared" si="240"/>
        <v/>
      </c>
      <c r="EI152" s="10" t="str">
        <f t="shared" si="301"/>
        <v/>
      </c>
      <c r="EJ152" s="10" t="str">
        <f t="shared" si="302"/>
        <v/>
      </c>
      <c r="EK152" s="10" t="str">
        <f>IF(AND(Include_study?="Yes",Sufficient_data="Yes"),COUNTIFS(EI$2:EI151,"&lt;"&amp;EI152,EJ$2:EJ151,"&lt;"&amp;EJ152)+COUNTIFS(EI$2:EI151,"&gt;"&amp;EI152,EJ$2:EJ151,"&gt;"&amp;EJ152)+COUNTIFS(EI153:EI$201,"&lt;"&amp;EI152,EJ153:EJ$201,"&lt;"&amp;EJ152)+COUNTIFS(EI153:EI$201,"&gt;"&amp;EI152,EJ153:EJ$201,"&gt;"&amp;EJ152),"")</f>
        <v/>
      </c>
      <c r="EL152" s="70" t="str">
        <f>IF(AND(Include_study?="Yes",Sufficient_data="Yes"),COUNTIFS(EI$2:EI151,"&lt;"&amp;EI152,EJ$2:EJ151,"&gt;"&amp;EJ152)+COUNTIFS(EI$2:EI151,"&gt;"&amp;EI152,EJ$2:EJ151,"&lt;"&amp;EJ152)+COUNTIFS(EI153:EI$201,"&lt;"&amp;EI152,EJ153:EJ$201,"&gt;"&amp;EJ152)+COUNTIFS(EI153:EI$201,"&gt;"&amp;EI152,EJ153:EJ$201,"&lt;"&amp;EJ152),"")</f>
        <v/>
      </c>
      <c r="EN152" s="157"/>
      <c r="EO152" s="33"/>
      <c r="EP152" s="33"/>
      <c r="EQ152" s="33"/>
      <c r="ER152" s="33"/>
      <c r="ES152" s="157"/>
      <c r="ET152" s="6" t="e">
        <f t="shared" si="243"/>
        <v>#N/A</v>
      </c>
      <c r="EU152" s="54" t="e">
        <f t="shared" si="244"/>
        <v>#N/A</v>
      </c>
      <c r="EV152" s="33"/>
      <c r="EW152" s="33"/>
      <c r="EX152" s="33"/>
      <c r="EY152" s="33"/>
      <c r="EZ152" s="33"/>
      <c r="FA152" s="157"/>
      <c r="FB152" s="10" t="str">
        <f>IF('Publication Bias Analysis'!AS:AS&lt;&gt;"",RANK('Publication Bias Analysis'!AS:AS,'Publication Bias Analysis'!AS:AS,1)+COUNTIF('Publication Bias Analysis'!AS$2:AS151,'Publication Bias Analysis'!AS152),"")</f>
        <v/>
      </c>
      <c r="FC152" s="6" t="str">
        <f t="shared" si="268"/>
        <v/>
      </c>
      <c r="FD152" s="43" t="e">
        <f>IF(AND(Include_study?="Yes",Sufficient_data="Yes"),'Publication Bias Analysis'!AR152,NA())</f>
        <v>#N/A</v>
      </c>
      <c r="FE152" s="43" t="e">
        <f>IF(AND(Include_study?="Yes",Sufficient_data="Yes"),'Publication Bias Analysis'!AS152,NA())</f>
        <v>#N/A</v>
      </c>
      <c r="FF152" s="6" t="str">
        <f>IF(AND(Include_study?="Yes",Sufficient_data="Yes"),Calculations!FD152-AVERAGE('Publication Bias Analysis'!AR:AR),"")</f>
        <v/>
      </c>
      <c r="FG152" s="54" t="str">
        <f>IF(AND(Include_study?="Yes",Sufficient_data="Yes"),FE:FE-('Publication Bias Analysis'!AV$30+'Publication Bias Analysis'!AV$31*FD:FD),"")</f>
        <v/>
      </c>
      <c r="FM152" s="157"/>
      <c r="FN152" s="6" t="str">
        <f t="shared" si="303"/>
        <v/>
      </c>
      <c r="FO152" s="6" t="str">
        <f t="shared" si="269"/>
        <v/>
      </c>
      <c r="FP152" s="54" t="str">
        <f t="shared" si="306"/>
        <v/>
      </c>
      <c r="FQ152" s="33"/>
    </row>
    <row r="153" spans="1:173" x14ac:dyDescent="0.2">
      <c r="A153" s="163"/>
      <c r="B153" s="10" t="str">
        <f>IF(AND(Sufficient_data="Yes",Include_study?="Yes"),IF(AND(Sort_By=$E$1,Order="Ascending"),IF(Input!Study_name="",COUNTIFS(Input!Study_name,"&lt;&gt;"&amp;"",Include_study?,"Yes",Sufficient_data,"Yes")+1,IF(COUNT(E153)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3" s="10" t="str">
        <f>IF(B153&lt;&gt;"",IF(B153=0,COUNTIF(B$2:B152,0)+1,COUNTIF(B$2:B152,B153)+COUNTIF(B:B,"&lt;"&amp;B153)+1),"")</f>
        <v/>
      </c>
      <c r="D153" s="10" t="str">
        <f t="shared" si="206"/>
        <v/>
      </c>
      <c r="E153" s="6" t="str">
        <f>IF(AND(Sufficient_data="Yes",Include_study?="Yes",Input!Study_name&lt;&gt;""),Input!Study_name,"")</f>
        <v/>
      </c>
      <c r="F153" s="6" t="str">
        <f>IF(AND(Sufficient_data="Yes",Include_study?="Yes"),Input!Effect_size,"")</f>
        <v/>
      </c>
      <c r="G153" s="10" t="str">
        <f>IF(AND(Sufficient_data="Yes",Include_study?="Yes",Input!Number_of_observations&lt;&gt;""),Input!Number_of_observations,"")</f>
        <v/>
      </c>
      <c r="H153" s="6" t="str">
        <f>IF(AND(Sufficient_data="Yes",Include_study?="Yes"),Input!Standard_error,"")</f>
        <v/>
      </c>
      <c r="I153" s="6" t="str">
        <f t="shared" si="207"/>
        <v/>
      </c>
      <c r="J153" s="6" t="str">
        <f t="shared" si="208"/>
        <v/>
      </c>
      <c r="K153" s="6" t="str">
        <f t="shared" si="270"/>
        <v/>
      </c>
      <c r="L153" s="6" t="str">
        <f t="shared" si="271"/>
        <v/>
      </c>
      <c r="M153" s="120" t="str">
        <f t="shared" si="272"/>
        <v/>
      </c>
      <c r="N153" s="54" t="str">
        <f t="shared" si="273"/>
        <v/>
      </c>
      <c r="O153" s="33"/>
      <c r="P153" s="75" t="e">
        <f t="shared" si="213"/>
        <v>#N/A</v>
      </c>
      <c r="Q153" s="6" t="e">
        <f>IF(AND(Sufficient_data="Yes",Include_study?="Yes",Input!Number_of_observations&lt;&gt;""),Effect_size-CI_Lower_limit,NA())</f>
        <v>#N/A</v>
      </c>
      <c r="R153" s="54" t="e">
        <f>IF(AND(Sufficient_data="Yes",Include_study?="Yes",Input!Number_of_observations&lt;&gt;""),CI_Upper_limit-Effect_size,NA())</f>
        <v>#N/A</v>
      </c>
      <c r="S153" s="33"/>
      <c r="T153" s="33"/>
      <c r="U153" s="33"/>
      <c r="V153" s="33"/>
      <c r="W153" s="163"/>
      <c r="X153" s="16" t="str">
        <f t="shared" si="245"/>
        <v/>
      </c>
      <c r="Y153" s="6" t="str">
        <f t="shared" si="274"/>
        <v/>
      </c>
      <c r="Z153" s="6" t="str">
        <f t="shared" si="215"/>
        <v/>
      </c>
      <c r="AA153" s="6" t="str">
        <f>IF(AND(Sufficient_data="Yes",Include_study?="Yes",Subgroup&lt;&gt;""),Input!Effect_size,"")</f>
        <v/>
      </c>
      <c r="AB153" s="6" t="str">
        <f t="shared" si="275"/>
        <v/>
      </c>
      <c r="AC153" s="6" t="str">
        <f t="shared" si="276"/>
        <v/>
      </c>
      <c r="AD153" s="6" t="str">
        <f t="shared" si="277"/>
        <v/>
      </c>
      <c r="AE153" s="6" t="str">
        <f t="shared" si="278"/>
        <v/>
      </c>
      <c r="AF153" s="6" t="str">
        <f t="shared" si="279"/>
        <v/>
      </c>
      <c r="AG153" s="125" t="str">
        <f t="shared" si="280"/>
        <v/>
      </c>
      <c r="AH153" s="128" t="str">
        <f t="shared" si="281"/>
        <v/>
      </c>
      <c r="AI153" s="33"/>
      <c r="AJ153" s="75" t="e">
        <f t="shared" si="246"/>
        <v>#N/A</v>
      </c>
      <c r="AK153" s="37" t="e">
        <f t="shared" si="282"/>
        <v>#N/A</v>
      </c>
      <c r="AL153" s="54" t="e">
        <f t="shared" si="283"/>
        <v>#N/A</v>
      </c>
      <c r="AM153" s="33"/>
      <c r="AN153" s="77" t="str">
        <f t="shared" si="247"/>
        <v/>
      </c>
      <c r="AO153" s="6" t="str">
        <f>IF(AND(Sufficient_data="Yes",Include_study?="Yes",Subgroup&lt;&gt;""),IF(COUNTIFS(Input!G$2:G152,"="&amp;"Yes",Input!C$2:C152,"="&amp;"Yes",Input!H$2:H152,"="&amp;Subgroup)&gt;0,"",Subgroup),"")</f>
        <v/>
      </c>
      <c r="AP153" s="16" t="str">
        <f t="shared" si="248"/>
        <v/>
      </c>
      <c r="AQ153" s="10" t="str">
        <f t="shared" si="249"/>
        <v/>
      </c>
      <c r="AR153" s="6" t="str">
        <f t="shared" si="250"/>
        <v/>
      </c>
      <c r="AS153" s="24" t="str">
        <f t="shared" si="251"/>
        <v/>
      </c>
      <c r="AT153" s="12" t="str">
        <f t="shared" si="252"/>
        <v/>
      </c>
      <c r="AU153" s="6" t="str">
        <f t="shared" si="253"/>
        <v/>
      </c>
      <c r="AV153" s="43" t="str">
        <f t="shared" si="284"/>
        <v/>
      </c>
      <c r="AW153" s="6" t="str">
        <f t="shared" si="254"/>
        <v/>
      </c>
      <c r="AX153" s="6" t="str">
        <f t="shared" si="255"/>
        <v/>
      </c>
      <c r="AY153" s="43" t="str">
        <f t="shared" si="285"/>
        <v/>
      </c>
      <c r="AZ153" s="16" t="str">
        <f t="shared" si="256"/>
        <v/>
      </c>
      <c r="BA153" s="131" t="str">
        <f t="shared" si="286"/>
        <v/>
      </c>
      <c r="BB153" s="131" t="str">
        <f t="shared" si="287"/>
        <v/>
      </c>
      <c r="BC153" s="6" t="str">
        <f t="shared" si="257"/>
        <v/>
      </c>
      <c r="BD153" s="6" t="str">
        <f t="shared" si="258"/>
        <v/>
      </c>
      <c r="BE153" s="131" t="str">
        <f t="shared" si="288"/>
        <v/>
      </c>
      <c r="BF153" s="131" t="str">
        <f t="shared" si="289"/>
        <v/>
      </c>
      <c r="BG153" s="6" t="str">
        <f t="shared" si="259"/>
        <v/>
      </c>
      <c r="BH153" s="6" t="str">
        <f t="shared" si="260"/>
        <v/>
      </c>
      <c r="BI153" s="6" t="str">
        <f t="shared" si="261"/>
        <v/>
      </c>
      <c r="BJ153" s="6" t="e">
        <f t="shared" si="262"/>
        <v>#N/A</v>
      </c>
      <c r="BK153" s="12" t="str">
        <f t="shared" si="304"/>
        <v/>
      </c>
      <c r="BL153" s="6" t="str">
        <f t="shared" si="263"/>
        <v/>
      </c>
      <c r="BM153" s="6" t="str">
        <f t="shared" si="290"/>
        <v/>
      </c>
      <c r="BN153" s="37" t="str">
        <f t="shared" si="264"/>
        <v/>
      </c>
      <c r="BO153" s="54" t="str">
        <f t="shared" si="305"/>
        <v/>
      </c>
      <c r="BP153" s="33"/>
      <c r="BQ153" s="33"/>
      <c r="BR153" s="33"/>
      <c r="BS153" s="33"/>
      <c r="BT153" s="164"/>
      <c r="BU153" s="6" t="e">
        <f t="shared" si="291"/>
        <v>#N/A</v>
      </c>
      <c r="BV153" s="6" t="e">
        <f t="shared" si="292"/>
        <v>#N/A</v>
      </c>
      <c r="BW153" s="6" t="str">
        <f t="shared" si="293"/>
        <v/>
      </c>
      <c r="BX153" s="6" t="str">
        <f>IF(AND(Sufficient_data="Yes",Include_study?="Yes",Moderator&lt;&gt;""),'Moderator Analysis'!F:F-CG$3,"")</f>
        <v/>
      </c>
      <c r="BY153" s="54" t="str">
        <f>IF(AND(Sufficient_data="Yes",Include_study?="Yes",Moderator&lt;&gt;""),Weightf*(Effect_size-CG$5-CG$4*'Moderator Analysis'!F:F)^2,"")</f>
        <v/>
      </c>
      <c r="BZ153" s="33"/>
      <c r="CA153" s="75" t="str">
        <f>IF(AND(Sufficient_data="Yes",Include_study?="Yes",Moderator&lt;&gt;""),1/('Publication Bias Analysis'!F153^2+CG$7),"")</f>
        <v/>
      </c>
      <c r="CB153" s="6" t="str">
        <f>IF(AND(Sufficient_data="Yes",Include_study?="Yes",CA153&lt;&gt;""),Effect_size-'Moderator Analysis'!J$37,"")</f>
        <v/>
      </c>
      <c r="CC153" s="6" t="str">
        <f t="shared" si="294"/>
        <v/>
      </c>
      <c r="CD153" s="54" t="str">
        <f>IF(AND(Sufficient_data="Yes",Include_study?="Yes",CA153&lt;&gt;""),CA:CA*(Effect_size-'Moderator Analysis'!J$29-'Moderator Analysis'!J$30*Moderator)^2,"")</f>
        <v/>
      </c>
      <c r="CI153" s="164"/>
      <c r="CJ153" s="166"/>
      <c r="CK153" s="6" t="str">
        <f t="shared" si="233"/>
        <v/>
      </c>
      <c r="CL153" s="37" t="str">
        <f t="shared" si="295"/>
        <v/>
      </c>
      <c r="CM153" s="37" t="str">
        <f>IF(AND(Include_study?="Yes",Sufficient_data="Yes"),1/(Standard_error^2+IF(Additional_model="Fixed effect",0,'Publication Bias Analysis'!L$32)),"")</f>
        <v/>
      </c>
      <c r="CN153" s="37" t="str">
        <f>IF(AND(Include_study?="Yes",Sufficient_data="Yes"),'Publication Bias Analysis'!E:E-'Publication Bias Analysis'!I$29,"")</f>
        <v/>
      </c>
      <c r="CO153" s="37" t="str">
        <f t="shared" si="296"/>
        <v/>
      </c>
      <c r="CP153" s="37" t="str">
        <f t="shared" si="297"/>
        <v/>
      </c>
      <c r="CQ153" s="104" t="str">
        <f t="shared" si="298"/>
        <v/>
      </c>
      <c r="CR153" s="104" t="str">
        <f>IF(AND(Include_study?="Yes",Sufficient_data="Yes"),CQ:CQ+IF(DC:DC&lt;0,-1,1)*COUNTIF(CQ$2:CQ152,CQ:CQ),"")</f>
        <v/>
      </c>
      <c r="CS153" s="104" t="str">
        <f>IF(AND(Include_study?="Yes",Sufficient_data="Yes"),RANK(DG:DG,DG:DG,1)*IF(DF:DF&lt;0,-1,1)+IF(DF:DF&lt;0,-1,1)*COUNTIF(CQ$2:CQ152,CQ:CQ),"")</f>
        <v/>
      </c>
      <c r="CT153" s="104" t="str">
        <f>IF(AND(Include_study?="Yes",Sufficient_data="Yes"),RANK(DJ:DJ,DJ:DJ,1)*IF(DI:DI&lt;0,-1,1)+IF(DI:DI&lt;0,-1,1)*COUNTIF(CQ$2:CQ152,CQ:CQ),"")</f>
        <v/>
      </c>
      <c r="CU153" s="6" t="e">
        <f>IF(AND(Include_study?="Yes",Sufficient_data="Yes"),'Publication Bias Analysis'!E:E,NA())</f>
        <v>#N/A</v>
      </c>
      <c r="CV153" s="54" t="e">
        <f>IF(AND(Include_study?="Yes",Sufficient_data="Yes"),'Publication Bias Analysis'!F:F,NA())</f>
        <v>#N/A</v>
      </c>
      <c r="CW153" s="33"/>
      <c r="CX153" s="33"/>
      <c r="CY153" s="33"/>
      <c r="CZ153" s="33"/>
      <c r="DA153" s="33"/>
      <c r="DB153" s="157"/>
      <c r="DC15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3" s="6" t="str">
        <f t="shared" si="265"/>
        <v/>
      </c>
      <c r="DE153" s="54" t="str">
        <f>IF(AND(Include_study?="Yes",Sufficient_data="Yes"),1/('Publication Bias Analysis'!F:F^2+IF(Additional_model="Fixed effect",0,$DN$6)),"")</f>
        <v/>
      </c>
      <c r="DF153" s="6" t="str">
        <f>IF(AND(Include_study?="Yes",Sufficient_data="Yes"),IF('Publication Bias Analysis'!L$38="Left",'Publication Bias Analysis'!E:E-DN$3,DN$3-'Publication Bias Analysis'!E:E),"")</f>
        <v/>
      </c>
      <c r="DG153" s="6" t="str">
        <f t="shared" si="266"/>
        <v/>
      </c>
      <c r="DH153" s="54" t="str">
        <f>IF(AND(DF153&lt;&gt;"",CR153&lt;=MAX(CR:CR)-DN$7),1/('Publication Bias Analysis'!F:F^2+IF(Additional_model="Fixed effect",0,$DN$13)),"")</f>
        <v/>
      </c>
      <c r="DI153" s="6" t="str">
        <f>IF(AND(Include_study?="Yes",Sufficient_data="Yes"),IF('Publication Bias Analysis'!L$38="Left",'Publication Bias Analysis'!E:E-DN$10,DN$10-'Publication Bias Analysis'!E:E),"")</f>
        <v/>
      </c>
      <c r="DJ153" s="6" t="str">
        <f t="shared" si="267"/>
        <v/>
      </c>
      <c r="DK153" s="54" t="str">
        <f t="shared" si="299"/>
        <v/>
      </c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W153" s="33"/>
      <c r="DX153" s="33"/>
      <c r="DY153" s="33"/>
      <c r="DZ153" s="33"/>
      <c r="EA153" s="33"/>
      <c r="EB153" s="157"/>
      <c r="EC153" s="6" t="str">
        <f>IF(AND(Include_study?="Yes",Sufficient_data="Yes"),Calculations!CO:CO-AVERAGE(Calculations!CO:CO),"")</f>
        <v/>
      </c>
      <c r="ED153" s="54" t="str">
        <f>IF(AND(Include_study?="Yes",Sufficient_data="Yes"),Calculations!CP153-('Publication Bias Analysis'!P$3+Calculations!CO153*'Publication Bias Analysis'!P$4),"")</f>
        <v/>
      </c>
      <c r="EE153" s="33"/>
      <c r="EF153" s="157"/>
      <c r="EG153" s="6" t="str">
        <f t="shared" si="300"/>
        <v/>
      </c>
      <c r="EH153" s="6" t="str">
        <f t="shared" si="240"/>
        <v/>
      </c>
      <c r="EI153" s="10" t="str">
        <f t="shared" si="301"/>
        <v/>
      </c>
      <c r="EJ153" s="10" t="str">
        <f t="shared" si="302"/>
        <v/>
      </c>
      <c r="EK153" s="10" t="str">
        <f>IF(AND(Include_study?="Yes",Sufficient_data="Yes"),COUNTIFS(EI$2:EI152,"&lt;"&amp;EI153,EJ$2:EJ152,"&lt;"&amp;EJ153)+COUNTIFS(EI$2:EI152,"&gt;"&amp;EI153,EJ$2:EJ152,"&gt;"&amp;EJ153)+COUNTIFS(EI154:EI$201,"&lt;"&amp;EI153,EJ154:EJ$201,"&lt;"&amp;EJ153)+COUNTIFS(EI154:EI$201,"&gt;"&amp;EI153,EJ154:EJ$201,"&gt;"&amp;EJ153),"")</f>
        <v/>
      </c>
      <c r="EL153" s="70" t="str">
        <f>IF(AND(Include_study?="Yes",Sufficient_data="Yes"),COUNTIFS(EI$2:EI152,"&lt;"&amp;EI153,EJ$2:EJ152,"&gt;"&amp;EJ153)+COUNTIFS(EI$2:EI152,"&gt;"&amp;EI153,EJ$2:EJ152,"&lt;"&amp;EJ153)+COUNTIFS(EI154:EI$201,"&lt;"&amp;EI153,EJ154:EJ$201,"&gt;"&amp;EJ153)+COUNTIFS(EI154:EI$201,"&gt;"&amp;EI153,EJ154:EJ$201,"&lt;"&amp;EJ153),"")</f>
        <v/>
      </c>
      <c r="EN153" s="157"/>
      <c r="EO153" s="33"/>
      <c r="EP153" s="33"/>
      <c r="EQ153" s="33"/>
      <c r="ER153" s="33"/>
      <c r="ES153" s="157"/>
      <c r="ET153" s="6" t="e">
        <f t="shared" si="243"/>
        <v>#N/A</v>
      </c>
      <c r="EU153" s="54" t="e">
        <f t="shared" si="244"/>
        <v>#N/A</v>
      </c>
      <c r="EV153" s="33"/>
      <c r="EW153" s="33"/>
      <c r="EX153" s="33"/>
      <c r="EY153" s="33"/>
      <c r="EZ153" s="33"/>
      <c r="FA153" s="157"/>
      <c r="FB153" s="10" t="str">
        <f>IF('Publication Bias Analysis'!AS:AS&lt;&gt;"",RANK('Publication Bias Analysis'!AS:AS,'Publication Bias Analysis'!AS:AS,1)+COUNTIF('Publication Bias Analysis'!AS$2:AS152,'Publication Bias Analysis'!AS153),"")</f>
        <v/>
      </c>
      <c r="FC153" s="6" t="str">
        <f t="shared" si="268"/>
        <v/>
      </c>
      <c r="FD153" s="43" t="e">
        <f>IF(AND(Include_study?="Yes",Sufficient_data="Yes"),'Publication Bias Analysis'!AR153,NA())</f>
        <v>#N/A</v>
      </c>
      <c r="FE153" s="43" t="e">
        <f>IF(AND(Include_study?="Yes",Sufficient_data="Yes"),'Publication Bias Analysis'!AS153,NA())</f>
        <v>#N/A</v>
      </c>
      <c r="FF153" s="6" t="str">
        <f>IF(AND(Include_study?="Yes",Sufficient_data="Yes"),Calculations!FD153-AVERAGE('Publication Bias Analysis'!AR:AR),"")</f>
        <v/>
      </c>
      <c r="FG153" s="54" t="str">
        <f>IF(AND(Include_study?="Yes",Sufficient_data="Yes"),FE:FE-('Publication Bias Analysis'!AV$30+'Publication Bias Analysis'!AV$31*FD:FD),"")</f>
        <v/>
      </c>
      <c r="FM153" s="157"/>
      <c r="FN153" s="6" t="str">
        <f t="shared" si="303"/>
        <v/>
      </c>
      <c r="FO153" s="6" t="str">
        <f t="shared" si="269"/>
        <v/>
      </c>
      <c r="FP153" s="54" t="str">
        <f t="shared" si="306"/>
        <v/>
      </c>
      <c r="FQ153" s="33"/>
    </row>
    <row r="154" spans="1:173" x14ac:dyDescent="0.2">
      <c r="A154" s="163"/>
      <c r="B154" s="10" t="str">
        <f>IF(AND(Sufficient_data="Yes",Include_study?="Yes"),IF(AND(Sort_By=$E$1,Order="Ascending"),IF(Input!Study_name="",COUNTIFS(Input!Study_name,"&lt;&gt;"&amp;"",Include_study?,"Yes",Sufficient_data,"Yes")+1,IF(COUNT(E154)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4" s="10" t="str">
        <f>IF(B154&lt;&gt;"",IF(B154=0,COUNTIF(B$2:B153,0)+1,COUNTIF(B$2:B153,B154)+COUNTIF(B:B,"&lt;"&amp;B154)+1),"")</f>
        <v/>
      </c>
      <c r="D154" s="10" t="str">
        <f t="shared" si="206"/>
        <v/>
      </c>
      <c r="E154" s="6" t="str">
        <f>IF(AND(Sufficient_data="Yes",Include_study?="Yes",Input!Study_name&lt;&gt;""),Input!Study_name,"")</f>
        <v/>
      </c>
      <c r="F154" s="6" t="str">
        <f>IF(AND(Sufficient_data="Yes",Include_study?="Yes"),Input!Effect_size,"")</f>
        <v/>
      </c>
      <c r="G154" s="10" t="str">
        <f>IF(AND(Sufficient_data="Yes",Include_study?="Yes",Input!Number_of_observations&lt;&gt;""),Input!Number_of_observations,"")</f>
        <v/>
      </c>
      <c r="H154" s="6" t="str">
        <f>IF(AND(Sufficient_data="Yes",Include_study?="Yes"),Input!Standard_error,"")</f>
        <v/>
      </c>
      <c r="I154" s="6" t="str">
        <f t="shared" si="207"/>
        <v/>
      </c>
      <c r="J154" s="6" t="str">
        <f t="shared" si="208"/>
        <v/>
      </c>
      <c r="K154" s="6" t="str">
        <f t="shared" si="270"/>
        <v/>
      </c>
      <c r="L154" s="6" t="str">
        <f t="shared" si="271"/>
        <v/>
      </c>
      <c r="M154" s="120" t="str">
        <f t="shared" si="272"/>
        <v/>
      </c>
      <c r="N154" s="54" t="str">
        <f t="shared" si="273"/>
        <v/>
      </c>
      <c r="O154" s="33"/>
      <c r="P154" s="75" t="e">
        <f t="shared" si="213"/>
        <v>#N/A</v>
      </c>
      <c r="Q154" s="6" t="e">
        <f>IF(AND(Sufficient_data="Yes",Include_study?="Yes",Input!Number_of_observations&lt;&gt;""),Effect_size-CI_Lower_limit,NA())</f>
        <v>#N/A</v>
      </c>
      <c r="R154" s="54" t="e">
        <f>IF(AND(Sufficient_data="Yes",Include_study?="Yes",Input!Number_of_observations&lt;&gt;""),CI_Upper_limit-Effect_size,NA())</f>
        <v>#N/A</v>
      </c>
      <c r="S154" s="33"/>
      <c r="T154" s="33"/>
      <c r="U154" s="33"/>
      <c r="V154" s="33"/>
      <c r="W154" s="163"/>
      <c r="X154" s="16" t="str">
        <f t="shared" si="245"/>
        <v/>
      </c>
      <c r="Y154" s="6" t="str">
        <f t="shared" si="274"/>
        <v/>
      </c>
      <c r="Z154" s="6" t="str">
        <f t="shared" si="215"/>
        <v/>
      </c>
      <c r="AA154" s="6" t="str">
        <f>IF(AND(Sufficient_data="Yes",Include_study?="Yes",Subgroup&lt;&gt;""),Input!Effect_size,"")</f>
        <v/>
      </c>
      <c r="AB154" s="6" t="str">
        <f t="shared" si="275"/>
        <v/>
      </c>
      <c r="AC154" s="6" t="str">
        <f t="shared" si="276"/>
        <v/>
      </c>
      <c r="AD154" s="6" t="str">
        <f t="shared" si="277"/>
        <v/>
      </c>
      <c r="AE154" s="6" t="str">
        <f t="shared" si="278"/>
        <v/>
      </c>
      <c r="AF154" s="6" t="str">
        <f t="shared" si="279"/>
        <v/>
      </c>
      <c r="AG154" s="125" t="str">
        <f t="shared" si="280"/>
        <v/>
      </c>
      <c r="AH154" s="128" t="str">
        <f t="shared" si="281"/>
        <v/>
      </c>
      <c r="AI154" s="33"/>
      <c r="AJ154" s="75" t="e">
        <f t="shared" si="246"/>
        <v>#N/A</v>
      </c>
      <c r="AK154" s="37" t="e">
        <f t="shared" si="282"/>
        <v>#N/A</v>
      </c>
      <c r="AL154" s="54" t="e">
        <f t="shared" si="283"/>
        <v>#N/A</v>
      </c>
      <c r="AM154" s="33"/>
      <c r="AN154" s="77" t="str">
        <f t="shared" si="247"/>
        <v/>
      </c>
      <c r="AO154" s="6" t="str">
        <f>IF(AND(Sufficient_data="Yes",Include_study?="Yes",Subgroup&lt;&gt;""),IF(COUNTIFS(Input!G$2:G153,"="&amp;"Yes",Input!C$2:C153,"="&amp;"Yes",Input!H$2:H153,"="&amp;Subgroup)&gt;0,"",Subgroup),"")</f>
        <v/>
      </c>
      <c r="AP154" s="16" t="str">
        <f t="shared" si="248"/>
        <v/>
      </c>
      <c r="AQ154" s="10" t="str">
        <f t="shared" si="249"/>
        <v/>
      </c>
      <c r="AR154" s="6" t="str">
        <f t="shared" si="250"/>
        <v/>
      </c>
      <c r="AS154" s="24" t="str">
        <f t="shared" si="251"/>
        <v/>
      </c>
      <c r="AT154" s="12" t="str">
        <f t="shared" si="252"/>
        <v/>
      </c>
      <c r="AU154" s="6" t="str">
        <f t="shared" si="253"/>
        <v/>
      </c>
      <c r="AV154" s="43" t="str">
        <f t="shared" si="284"/>
        <v/>
      </c>
      <c r="AW154" s="6" t="str">
        <f t="shared" si="254"/>
        <v/>
      </c>
      <c r="AX154" s="6" t="str">
        <f t="shared" si="255"/>
        <v/>
      </c>
      <c r="AY154" s="43" t="str">
        <f t="shared" si="285"/>
        <v/>
      </c>
      <c r="AZ154" s="16" t="str">
        <f t="shared" si="256"/>
        <v/>
      </c>
      <c r="BA154" s="131" t="str">
        <f t="shared" si="286"/>
        <v/>
      </c>
      <c r="BB154" s="131" t="str">
        <f t="shared" si="287"/>
        <v/>
      </c>
      <c r="BC154" s="6" t="str">
        <f t="shared" si="257"/>
        <v/>
      </c>
      <c r="BD154" s="6" t="str">
        <f t="shared" si="258"/>
        <v/>
      </c>
      <c r="BE154" s="131" t="str">
        <f t="shared" si="288"/>
        <v/>
      </c>
      <c r="BF154" s="131" t="str">
        <f t="shared" si="289"/>
        <v/>
      </c>
      <c r="BG154" s="6" t="str">
        <f t="shared" si="259"/>
        <v/>
      </c>
      <c r="BH154" s="6" t="str">
        <f t="shared" si="260"/>
        <v/>
      </c>
      <c r="BI154" s="6" t="str">
        <f t="shared" si="261"/>
        <v/>
      </c>
      <c r="BJ154" s="6" t="e">
        <f t="shared" si="262"/>
        <v>#N/A</v>
      </c>
      <c r="BK154" s="12" t="str">
        <f t="shared" si="304"/>
        <v/>
      </c>
      <c r="BL154" s="6" t="str">
        <f t="shared" si="263"/>
        <v/>
      </c>
      <c r="BM154" s="6" t="str">
        <f t="shared" si="290"/>
        <v/>
      </c>
      <c r="BN154" s="37" t="str">
        <f t="shared" si="264"/>
        <v/>
      </c>
      <c r="BO154" s="54" t="str">
        <f t="shared" si="305"/>
        <v/>
      </c>
      <c r="BP154" s="33"/>
      <c r="BQ154" s="33"/>
      <c r="BR154" s="33"/>
      <c r="BS154" s="33"/>
      <c r="BT154" s="164"/>
      <c r="BU154" s="6" t="e">
        <f t="shared" si="291"/>
        <v>#N/A</v>
      </c>
      <c r="BV154" s="6" t="e">
        <f t="shared" si="292"/>
        <v>#N/A</v>
      </c>
      <c r="BW154" s="6" t="str">
        <f t="shared" si="293"/>
        <v/>
      </c>
      <c r="BX154" s="6" t="str">
        <f>IF(AND(Sufficient_data="Yes",Include_study?="Yes",Moderator&lt;&gt;""),'Moderator Analysis'!F:F-CG$3,"")</f>
        <v/>
      </c>
      <c r="BY154" s="54" t="str">
        <f>IF(AND(Sufficient_data="Yes",Include_study?="Yes",Moderator&lt;&gt;""),Weightf*(Effect_size-CG$5-CG$4*'Moderator Analysis'!F:F)^2,"")</f>
        <v/>
      </c>
      <c r="BZ154" s="33"/>
      <c r="CA154" s="75" t="str">
        <f>IF(AND(Sufficient_data="Yes",Include_study?="Yes",Moderator&lt;&gt;""),1/('Publication Bias Analysis'!F154^2+CG$7),"")</f>
        <v/>
      </c>
      <c r="CB154" s="6" t="str">
        <f>IF(AND(Sufficient_data="Yes",Include_study?="Yes",CA154&lt;&gt;""),Effect_size-'Moderator Analysis'!J$37,"")</f>
        <v/>
      </c>
      <c r="CC154" s="6" t="str">
        <f t="shared" si="294"/>
        <v/>
      </c>
      <c r="CD154" s="54" t="str">
        <f>IF(AND(Sufficient_data="Yes",Include_study?="Yes",CA154&lt;&gt;""),CA:CA*(Effect_size-'Moderator Analysis'!J$29-'Moderator Analysis'!J$30*Moderator)^2,"")</f>
        <v/>
      </c>
      <c r="CI154" s="164"/>
      <c r="CJ154" s="166"/>
      <c r="CK154" s="6" t="str">
        <f t="shared" si="233"/>
        <v/>
      </c>
      <c r="CL154" s="37" t="str">
        <f t="shared" si="295"/>
        <v/>
      </c>
      <c r="CM154" s="37" t="str">
        <f>IF(AND(Include_study?="Yes",Sufficient_data="Yes"),1/(Standard_error^2+IF(Additional_model="Fixed effect",0,'Publication Bias Analysis'!L$32)),"")</f>
        <v/>
      </c>
      <c r="CN154" s="37" t="str">
        <f>IF(AND(Include_study?="Yes",Sufficient_data="Yes"),'Publication Bias Analysis'!E:E-'Publication Bias Analysis'!I$29,"")</f>
        <v/>
      </c>
      <c r="CO154" s="37" t="str">
        <f t="shared" si="296"/>
        <v/>
      </c>
      <c r="CP154" s="37" t="str">
        <f t="shared" si="297"/>
        <v/>
      </c>
      <c r="CQ154" s="104" t="str">
        <f t="shared" si="298"/>
        <v/>
      </c>
      <c r="CR154" s="104" t="str">
        <f>IF(AND(Include_study?="Yes",Sufficient_data="Yes"),CQ:CQ+IF(DC:DC&lt;0,-1,1)*COUNTIF(CQ$2:CQ153,CQ:CQ),"")</f>
        <v/>
      </c>
      <c r="CS154" s="104" t="str">
        <f>IF(AND(Include_study?="Yes",Sufficient_data="Yes"),RANK(DG:DG,DG:DG,1)*IF(DF:DF&lt;0,-1,1)+IF(DF:DF&lt;0,-1,1)*COUNTIF(CQ$2:CQ153,CQ:CQ),"")</f>
        <v/>
      </c>
      <c r="CT154" s="104" t="str">
        <f>IF(AND(Include_study?="Yes",Sufficient_data="Yes"),RANK(DJ:DJ,DJ:DJ,1)*IF(DI:DI&lt;0,-1,1)+IF(DI:DI&lt;0,-1,1)*COUNTIF(CQ$2:CQ153,CQ:CQ),"")</f>
        <v/>
      </c>
      <c r="CU154" s="6" t="e">
        <f>IF(AND(Include_study?="Yes",Sufficient_data="Yes"),'Publication Bias Analysis'!E:E,NA())</f>
        <v>#N/A</v>
      </c>
      <c r="CV154" s="54" t="e">
        <f>IF(AND(Include_study?="Yes",Sufficient_data="Yes"),'Publication Bias Analysis'!F:F,NA())</f>
        <v>#N/A</v>
      </c>
      <c r="CW154" s="33"/>
      <c r="CX154" s="33"/>
      <c r="CY154" s="33"/>
      <c r="CZ154" s="33"/>
      <c r="DA154" s="33"/>
      <c r="DB154" s="157"/>
      <c r="DC15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4" s="6" t="str">
        <f t="shared" si="265"/>
        <v/>
      </c>
      <c r="DE154" s="54" t="str">
        <f>IF(AND(Include_study?="Yes",Sufficient_data="Yes"),1/('Publication Bias Analysis'!F:F^2+IF(Additional_model="Fixed effect",0,$DN$6)),"")</f>
        <v/>
      </c>
      <c r="DF154" s="6" t="str">
        <f>IF(AND(Include_study?="Yes",Sufficient_data="Yes"),IF('Publication Bias Analysis'!L$38="Left",'Publication Bias Analysis'!E:E-DN$3,DN$3-'Publication Bias Analysis'!E:E),"")</f>
        <v/>
      </c>
      <c r="DG154" s="6" t="str">
        <f t="shared" si="266"/>
        <v/>
      </c>
      <c r="DH154" s="54" t="str">
        <f>IF(AND(DF154&lt;&gt;"",CR154&lt;=MAX(CR:CR)-DN$7),1/('Publication Bias Analysis'!F:F^2+IF(Additional_model="Fixed effect",0,$DN$13)),"")</f>
        <v/>
      </c>
      <c r="DI154" s="6" t="str">
        <f>IF(AND(Include_study?="Yes",Sufficient_data="Yes"),IF('Publication Bias Analysis'!L$38="Left",'Publication Bias Analysis'!E:E-DN$10,DN$10-'Publication Bias Analysis'!E:E),"")</f>
        <v/>
      </c>
      <c r="DJ154" s="6" t="str">
        <f t="shared" si="267"/>
        <v/>
      </c>
      <c r="DK154" s="54" t="str">
        <f t="shared" si="299"/>
        <v/>
      </c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W154" s="33"/>
      <c r="DX154" s="33"/>
      <c r="DY154" s="33"/>
      <c r="DZ154" s="33"/>
      <c r="EA154" s="33"/>
      <c r="EB154" s="157"/>
      <c r="EC154" s="6" t="str">
        <f>IF(AND(Include_study?="Yes",Sufficient_data="Yes"),Calculations!CO:CO-AVERAGE(Calculations!CO:CO),"")</f>
        <v/>
      </c>
      <c r="ED154" s="54" t="str">
        <f>IF(AND(Include_study?="Yes",Sufficient_data="Yes"),Calculations!CP154-('Publication Bias Analysis'!P$3+Calculations!CO154*'Publication Bias Analysis'!P$4),"")</f>
        <v/>
      </c>
      <c r="EE154" s="33"/>
      <c r="EF154" s="157"/>
      <c r="EG154" s="6" t="str">
        <f t="shared" si="300"/>
        <v/>
      </c>
      <c r="EH154" s="6" t="str">
        <f t="shared" si="240"/>
        <v/>
      </c>
      <c r="EI154" s="10" t="str">
        <f t="shared" si="301"/>
        <v/>
      </c>
      <c r="EJ154" s="10" t="str">
        <f t="shared" si="302"/>
        <v/>
      </c>
      <c r="EK154" s="10" t="str">
        <f>IF(AND(Include_study?="Yes",Sufficient_data="Yes"),COUNTIFS(EI$2:EI153,"&lt;"&amp;EI154,EJ$2:EJ153,"&lt;"&amp;EJ154)+COUNTIFS(EI$2:EI153,"&gt;"&amp;EI154,EJ$2:EJ153,"&gt;"&amp;EJ154)+COUNTIFS(EI155:EI$201,"&lt;"&amp;EI154,EJ155:EJ$201,"&lt;"&amp;EJ154)+COUNTIFS(EI155:EI$201,"&gt;"&amp;EI154,EJ155:EJ$201,"&gt;"&amp;EJ154),"")</f>
        <v/>
      </c>
      <c r="EL154" s="70" t="str">
        <f>IF(AND(Include_study?="Yes",Sufficient_data="Yes"),COUNTIFS(EI$2:EI153,"&lt;"&amp;EI154,EJ$2:EJ153,"&gt;"&amp;EJ154)+COUNTIFS(EI$2:EI153,"&gt;"&amp;EI154,EJ$2:EJ153,"&lt;"&amp;EJ154)+COUNTIFS(EI155:EI$201,"&lt;"&amp;EI154,EJ155:EJ$201,"&gt;"&amp;EJ154)+COUNTIFS(EI155:EI$201,"&gt;"&amp;EI154,EJ155:EJ$201,"&lt;"&amp;EJ154),"")</f>
        <v/>
      </c>
      <c r="EN154" s="157"/>
      <c r="EO154" s="33"/>
      <c r="EP154" s="33"/>
      <c r="EQ154" s="33"/>
      <c r="ER154" s="33"/>
      <c r="ES154" s="157"/>
      <c r="ET154" s="6" t="e">
        <f t="shared" si="243"/>
        <v>#N/A</v>
      </c>
      <c r="EU154" s="54" t="e">
        <f t="shared" si="244"/>
        <v>#N/A</v>
      </c>
      <c r="EV154" s="33"/>
      <c r="EW154" s="33"/>
      <c r="EX154" s="33"/>
      <c r="EY154" s="33"/>
      <c r="EZ154" s="33"/>
      <c r="FA154" s="157"/>
      <c r="FB154" s="10" t="str">
        <f>IF('Publication Bias Analysis'!AS:AS&lt;&gt;"",RANK('Publication Bias Analysis'!AS:AS,'Publication Bias Analysis'!AS:AS,1)+COUNTIF('Publication Bias Analysis'!AS$2:AS153,'Publication Bias Analysis'!AS154),"")</f>
        <v/>
      </c>
      <c r="FC154" s="6" t="str">
        <f t="shared" si="268"/>
        <v/>
      </c>
      <c r="FD154" s="43" t="e">
        <f>IF(AND(Include_study?="Yes",Sufficient_data="Yes"),'Publication Bias Analysis'!AR154,NA())</f>
        <v>#N/A</v>
      </c>
      <c r="FE154" s="43" t="e">
        <f>IF(AND(Include_study?="Yes",Sufficient_data="Yes"),'Publication Bias Analysis'!AS154,NA())</f>
        <v>#N/A</v>
      </c>
      <c r="FF154" s="6" t="str">
        <f>IF(AND(Include_study?="Yes",Sufficient_data="Yes"),Calculations!FD154-AVERAGE('Publication Bias Analysis'!AR:AR),"")</f>
        <v/>
      </c>
      <c r="FG154" s="54" t="str">
        <f>IF(AND(Include_study?="Yes",Sufficient_data="Yes"),FE:FE-('Publication Bias Analysis'!AV$30+'Publication Bias Analysis'!AV$31*FD:FD),"")</f>
        <v/>
      </c>
      <c r="FM154" s="157"/>
      <c r="FN154" s="6" t="str">
        <f t="shared" si="303"/>
        <v/>
      </c>
      <c r="FO154" s="6" t="str">
        <f t="shared" si="269"/>
        <v/>
      </c>
      <c r="FP154" s="54" t="str">
        <f t="shared" si="306"/>
        <v/>
      </c>
      <c r="FQ154" s="33"/>
    </row>
    <row r="155" spans="1:173" x14ac:dyDescent="0.2">
      <c r="A155" s="163"/>
      <c r="B155" s="10" t="str">
        <f>IF(AND(Sufficient_data="Yes",Include_study?="Yes"),IF(AND(Sort_By=$E$1,Order="Ascending"),IF(Input!Study_name="",COUNTIFS(Input!Study_name,"&lt;&gt;"&amp;"",Include_study?,"Yes",Sufficient_data,"Yes")+1,IF(COUNT(E155)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5" s="10" t="str">
        <f>IF(B155&lt;&gt;"",IF(B155=0,COUNTIF(B$2:B154,0)+1,COUNTIF(B$2:B154,B155)+COUNTIF(B:B,"&lt;"&amp;B155)+1),"")</f>
        <v/>
      </c>
      <c r="D155" s="10" t="str">
        <f t="shared" si="206"/>
        <v/>
      </c>
      <c r="E155" s="6" t="str">
        <f>IF(AND(Sufficient_data="Yes",Include_study?="Yes",Input!Study_name&lt;&gt;""),Input!Study_name,"")</f>
        <v/>
      </c>
      <c r="F155" s="6" t="str">
        <f>IF(AND(Sufficient_data="Yes",Include_study?="Yes"),Input!Effect_size,"")</f>
        <v/>
      </c>
      <c r="G155" s="10" t="str">
        <f>IF(AND(Sufficient_data="Yes",Include_study?="Yes",Input!Number_of_observations&lt;&gt;""),Input!Number_of_observations,"")</f>
        <v/>
      </c>
      <c r="H155" s="6" t="str">
        <f>IF(AND(Sufficient_data="Yes",Include_study?="Yes"),Input!Standard_error,"")</f>
        <v/>
      </c>
      <c r="I155" s="6" t="str">
        <f t="shared" si="207"/>
        <v/>
      </c>
      <c r="J155" s="6" t="str">
        <f t="shared" si="208"/>
        <v/>
      </c>
      <c r="K155" s="6" t="str">
        <f t="shared" si="270"/>
        <v/>
      </c>
      <c r="L155" s="6" t="str">
        <f t="shared" si="271"/>
        <v/>
      </c>
      <c r="M155" s="120" t="str">
        <f t="shared" si="272"/>
        <v/>
      </c>
      <c r="N155" s="54" t="str">
        <f t="shared" si="273"/>
        <v/>
      </c>
      <c r="O155" s="33"/>
      <c r="P155" s="75" t="e">
        <f t="shared" si="213"/>
        <v>#N/A</v>
      </c>
      <c r="Q155" s="6" t="e">
        <f>IF(AND(Sufficient_data="Yes",Include_study?="Yes",Input!Number_of_observations&lt;&gt;""),Effect_size-CI_Lower_limit,NA())</f>
        <v>#N/A</v>
      </c>
      <c r="R155" s="54" t="e">
        <f>IF(AND(Sufficient_data="Yes",Include_study?="Yes",Input!Number_of_observations&lt;&gt;""),CI_Upper_limit-Effect_size,NA())</f>
        <v>#N/A</v>
      </c>
      <c r="S155" s="33"/>
      <c r="T155" s="33"/>
      <c r="U155" s="33"/>
      <c r="V155" s="33"/>
      <c r="W155" s="163"/>
      <c r="X155" s="16" t="str">
        <f t="shared" si="245"/>
        <v/>
      </c>
      <c r="Y155" s="6" t="str">
        <f t="shared" si="274"/>
        <v/>
      </c>
      <c r="Z155" s="6" t="str">
        <f t="shared" si="215"/>
        <v/>
      </c>
      <c r="AA155" s="6" t="str">
        <f>IF(AND(Sufficient_data="Yes",Include_study?="Yes",Subgroup&lt;&gt;""),Input!Effect_size,"")</f>
        <v/>
      </c>
      <c r="AB155" s="6" t="str">
        <f t="shared" si="275"/>
        <v/>
      </c>
      <c r="AC155" s="6" t="str">
        <f t="shared" si="276"/>
        <v/>
      </c>
      <c r="AD155" s="6" t="str">
        <f t="shared" si="277"/>
        <v/>
      </c>
      <c r="AE155" s="6" t="str">
        <f t="shared" si="278"/>
        <v/>
      </c>
      <c r="AF155" s="6" t="str">
        <f t="shared" si="279"/>
        <v/>
      </c>
      <c r="AG155" s="125" t="str">
        <f t="shared" si="280"/>
        <v/>
      </c>
      <c r="AH155" s="128" t="str">
        <f t="shared" si="281"/>
        <v/>
      </c>
      <c r="AI155" s="33"/>
      <c r="AJ155" s="75" t="e">
        <f t="shared" si="246"/>
        <v>#N/A</v>
      </c>
      <c r="AK155" s="37" t="e">
        <f t="shared" si="282"/>
        <v>#N/A</v>
      </c>
      <c r="AL155" s="54" t="e">
        <f t="shared" si="283"/>
        <v>#N/A</v>
      </c>
      <c r="AM155" s="33"/>
      <c r="AN155" s="77" t="str">
        <f t="shared" si="247"/>
        <v/>
      </c>
      <c r="AO155" s="6" t="str">
        <f>IF(AND(Sufficient_data="Yes",Include_study?="Yes",Subgroup&lt;&gt;""),IF(COUNTIFS(Input!G$2:G154,"="&amp;"Yes",Input!C$2:C154,"="&amp;"Yes",Input!H$2:H154,"="&amp;Subgroup)&gt;0,"",Subgroup),"")</f>
        <v/>
      </c>
      <c r="AP155" s="16" t="str">
        <f t="shared" si="248"/>
        <v/>
      </c>
      <c r="AQ155" s="10" t="str">
        <f t="shared" si="249"/>
        <v/>
      </c>
      <c r="AR155" s="6" t="str">
        <f t="shared" si="250"/>
        <v/>
      </c>
      <c r="AS155" s="24" t="str">
        <f t="shared" si="251"/>
        <v/>
      </c>
      <c r="AT155" s="12" t="str">
        <f t="shared" si="252"/>
        <v/>
      </c>
      <c r="AU155" s="6" t="str">
        <f t="shared" si="253"/>
        <v/>
      </c>
      <c r="AV155" s="43" t="str">
        <f t="shared" si="284"/>
        <v/>
      </c>
      <c r="AW155" s="6" t="str">
        <f t="shared" si="254"/>
        <v/>
      </c>
      <c r="AX155" s="6" t="str">
        <f t="shared" si="255"/>
        <v/>
      </c>
      <c r="AY155" s="43" t="str">
        <f t="shared" si="285"/>
        <v/>
      </c>
      <c r="AZ155" s="16" t="str">
        <f t="shared" si="256"/>
        <v/>
      </c>
      <c r="BA155" s="131" t="str">
        <f t="shared" si="286"/>
        <v/>
      </c>
      <c r="BB155" s="131" t="str">
        <f t="shared" si="287"/>
        <v/>
      </c>
      <c r="BC155" s="6" t="str">
        <f t="shared" si="257"/>
        <v/>
      </c>
      <c r="BD155" s="6" t="str">
        <f t="shared" si="258"/>
        <v/>
      </c>
      <c r="BE155" s="131" t="str">
        <f t="shared" si="288"/>
        <v/>
      </c>
      <c r="BF155" s="131" t="str">
        <f t="shared" si="289"/>
        <v/>
      </c>
      <c r="BG155" s="6" t="str">
        <f t="shared" si="259"/>
        <v/>
      </c>
      <c r="BH155" s="6" t="str">
        <f t="shared" si="260"/>
        <v/>
      </c>
      <c r="BI155" s="6" t="str">
        <f t="shared" si="261"/>
        <v/>
      </c>
      <c r="BJ155" s="6" t="e">
        <f t="shared" si="262"/>
        <v>#N/A</v>
      </c>
      <c r="BK155" s="12" t="str">
        <f t="shared" si="304"/>
        <v/>
      </c>
      <c r="BL155" s="6" t="str">
        <f t="shared" si="263"/>
        <v/>
      </c>
      <c r="BM155" s="6" t="str">
        <f t="shared" si="290"/>
        <v/>
      </c>
      <c r="BN155" s="37" t="str">
        <f t="shared" si="264"/>
        <v/>
      </c>
      <c r="BO155" s="54" t="str">
        <f t="shared" si="305"/>
        <v/>
      </c>
      <c r="BP155" s="33"/>
      <c r="BQ155" s="33"/>
      <c r="BR155" s="33"/>
      <c r="BS155" s="33"/>
      <c r="BT155" s="164"/>
      <c r="BU155" s="6" t="e">
        <f t="shared" si="291"/>
        <v>#N/A</v>
      </c>
      <c r="BV155" s="6" t="e">
        <f t="shared" si="292"/>
        <v>#N/A</v>
      </c>
      <c r="BW155" s="6" t="str">
        <f t="shared" si="293"/>
        <v/>
      </c>
      <c r="BX155" s="6" t="str">
        <f>IF(AND(Sufficient_data="Yes",Include_study?="Yes",Moderator&lt;&gt;""),'Moderator Analysis'!F:F-CG$3,"")</f>
        <v/>
      </c>
      <c r="BY155" s="54" t="str">
        <f>IF(AND(Sufficient_data="Yes",Include_study?="Yes",Moderator&lt;&gt;""),Weightf*(Effect_size-CG$5-CG$4*'Moderator Analysis'!F:F)^2,"")</f>
        <v/>
      </c>
      <c r="BZ155" s="33"/>
      <c r="CA155" s="75" t="str">
        <f>IF(AND(Sufficient_data="Yes",Include_study?="Yes",Moderator&lt;&gt;""),1/('Publication Bias Analysis'!F155^2+CG$7),"")</f>
        <v/>
      </c>
      <c r="CB155" s="6" t="str">
        <f>IF(AND(Sufficient_data="Yes",Include_study?="Yes",CA155&lt;&gt;""),Effect_size-'Moderator Analysis'!J$37,"")</f>
        <v/>
      </c>
      <c r="CC155" s="6" t="str">
        <f t="shared" si="294"/>
        <v/>
      </c>
      <c r="CD155" s="54" t="str">
        <f>IF(AND(Sufficient_data="Yes",Include_study?="Yes",CA155&lt;&gt;""),CA:CA*(Effect_size-'Moderator Analysis'!J$29-'Moderator Analysis'!J$30*Moderator)^2,"")</f>
        <v/>
      </c>
      <c r="CI155" s="164"/>
      <c r="CJ155" s="166"/>
      <c r="CK155" s="6" t="str">
        <f t="shared" si="233"/>
        <v/>
      </c>
      <c r="CL155" s="37" t="str">
        <f t="shared" si="295"/>
        <v/>
      </c>
      <c r="CM155" s="37" t="str">
        <f>IF(AND(Include_study?="Yes",Sufficient_data="Yes"),1/(Standard_error^2+IF(Additional_model="Fixed effect",0,'Publication Bias Analysis'!L$32)),"")</f>
        <v/>
      </c>
      <c r="CN155" s="37" t="str">
        <f>IF(AND(Include_study?="Yes",Sufficient_data="Yes"),'Publication Bias Analysis'!E:E-'Publication Bias Analysis'!I$29,"")</f>
        <v/>
      </c>
      <c r="CO155" s="37" t="str">
        <f t="shared" si="296"/>
        <v/>
      </c>
      <c r="CP155" s="37" t="str">
        <f t="shared" si="297"/>
        <v/>
      </c>
      <c r="CQ155" s="104" t="str">
        <f t="shared" si="298"/>
        <v/>
      </c>
      <c r="CR155" s="104" t="str">
        <f>IF(AND(Include_study?="Yes",Sufficient_data="Yes"),CQ:CQ+IF(DC:DC&lt;0,-1,1)*COUNTIF(CQ$2:CQ154,CQ:CQ),"")</f>
        <v/>
      </c>
      <c r="CS155" s="104" t="str">
        <f>IF(AND(Include_study?="Yes",Sufficient_data="Yes"),RANK(DG:DG,DG:DG,1)*IF(DF:DF&lt;0,-1,1)+IF(DF:DF&lt;0,-1,1)*COUNTIF(CQ$2:CQ154,CQ:CQ),"")</f>
        <v/>
      </c>
      <c r="CT155" s="104" t="str">
        <f>IF(AND(Include_study?="Yes",Sufficient_data="Yes"),RANK(DJ:DJ,DJ:DJ,1)*IF(DI:DI&lt;0,-1,1)+IF(DI:DI&lt;0,-1,1)*COUNTIF(CQ$2:CQ154,CQ:CQ),"")</f>
        <v/>
      </c>
      <c r="CU155" s="6" t="e">
        <f>IF(AND(Include_study?="Yes",Sufficient_data="Yes"),'Publication Bias Analysis'!E:E,NA())</f>
        <v>#N/A</v>
      </c>
      <c r="CV155" s="54" t="e">
        <f>IF(AND(Include_study?="Yes",Sufficient_data="Yes"),'Publication Bias Analysis'!F:F,NA())</f>
        <v>#N/A</v>
      </c>
      <c r="CW155" s="33"/>
      <c r="CX155" s="33"/>
      <c r="CY155" s="33"/>
      <c r="CZ155" s="33"/>
      <c r="DA155" s="33"/>
      <c r="DB155" s="157"/>
      <c r="DC15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5" s="6" t="str">
        <f t="shared" si="265"/>
        <v/>
      </c>
      <c r="DE155" s="54" t="str">
        <f>IF(AND(Include_study?="Yes",Sufficient_data="Yes"),1/('Publication Bias Analysis'!F:F^2+IF(Additional_model="Fixed effect",0,$DN$6)),"")</f>
        <v/>
      </c>
      <c r="DF155" s="6" t="str">
        <f>IF(AND(Include_study?="Yes",Sufficient_data="Yes"),IF('Publication Bias Analysis'!L$38="Left",'Publication Bias Analysis'!E:E-DN$3,DN$3-'Publication Bias Analysis'!E:E),"")</f>
        <v/>
      </c>
      <c r="DG155" s="6" t="str">
        <f t="shared" si="266"/>
        <v/>
      </c>
      <c r="DH155" s="54" t="str">
        <f>IF(AND(DF155&lt;&gt;"",CR155&lt;=MAX(CR:CR)-DN$7),1/('Publication Bias Analysis'!F:F^2+IF(Additional_model="Fixed effect",0,$DN$13)),"")</f>
        <v/>
      </c>
      <c r="DI155" s="6" t="str">
        <f>IF(AND(Include_study?="Yes",Sufficient_data="Yes"),IF('Publication Bias Analysis'!L$38="Left",'Publication Bias Analysis'!E:E-DN$10,DN$10-'Publication Bias Analysis'!E:E),"")</f>
        <v/>
      </c>
      <c r="DJ155" s="6" t="str">
        <f t="shared" si="267"/>
        <v/>
      </c>
      <c r="DK155" s="54" t="str">
        <f t="shared" si="299"/>
        <v/>
      </c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W155" s="33"/>
      <c r="DX155" s="33"/>
      <c r="DY155" s="33"/>
      <c r="DZ155" s="33"/>
      <c r="EA155" s="33"/>
      <c r="EB155" s="157"/>
      <c r="EC155" s="6" t="str">
        <f>IF(AND(Include_study?="Yes",Sufficient_data="Yes"),Calculations!CO:CO-AVERAGE(Calculations!CO:CO),"")</f>
        <v/>
      </c>
      <c r="ED155" s="54" t="str">
        <f>IF(AND(Include_study?="Yes",Sufficient_data="Yes"),Calculations!CP155-('Publication Bias Analysis'!P$3+Calculations!CO155*'Publication Bias Analysis'!P$4),"")</f>
        <v/>
      </c>
      <c r="EE155" s="33"/>
      <c r="EF155" s="157"/>
      <c r="EG155" s="6" t="str">
        <f t="shared" si="300"/>
        <v/>
      </c>
      <c r="EH155" s="6" t="str">
        <f t="shared" si="240"/>
        <v/>
      </c>
      <c r="EI155" s="10" t="str">
        <f t="shared" si="301"/>
        <v/>
      </c>
      <c r="EJ155" s="10" t="str">
        <f t="shared" si="302"/>
        <v/>
      </c>
      <c r="EK155" s="10" t="str">
        <f>IF(AND(Include_study?="Yes",Sufficient_data="Yes"),COUNTIFS(EI$2:EI154,"&lt;"&amp;EI155,EJ$2:EJ154,"&lt;"&amp;EJ155)+COUNTIFS(EI$2:EI154,"&gt;"&amp;EI155,EJ$2:EJ154,"&gt;"&amp;EJ155)+COUNTIFS(EI156:EI$201,"&lt;"&amp;EI155,EJ156:EJ$201,"&lt;"&amp;EJ155)+COUNTIFS(EI156:EI$201,"&gt;"&amp;EI155,EJ156:EJ$201,"&gt;"&amp;EJ155),"")</f>
        <v/>
      </c>
      <c r="EL155" s="70" t="str">
        <f>IF(AND(Include_study?="Yes",Sufficient_data="Yes"),COUNTIFS(EI$2:EI154,"&lt;"&amp;EI155,EJ$2:EJ154,"&gt;"&amp;EJ155)+COUNTIFS(EI$2:EI154,"&gt;"&amp;EI155,EJ$2:EJ154,"&lt;"&amp;EJ155)+COUNTIFS(EI156:EI$201,"&lt;"&amp;EI155,EJ156:EJ$201,"&gt;"&amp;EJ155)+COUNTIFS(EI156:EI$201,"&gt;"&amp;EI155,EJ156:EJ$201,"&lt;"&amp;EJ155),"")</f>
        <v/>
      </c>
      <c r="EN155" s="157"/>
      <c r="EO155" s="33"/>
      <c r="EP155" s="33"/>
      <c r="EQ155" s="33"/>
      <c r="ER155" s="33"/>
      <c r="ES155" s="157"/>
      <c r="ET155" s="6" t="e">
        <f t="shared" si="243"/>
        <v>#N/A</v>
      </c>
      <c r="EU155" s="54" t="e">
        <f t="shared" si="244"/>
        <v>#N/A</v>
      </c>
      <c r="EV155" s="33"/>
      <c r="EW155" s="33"/>
      <c r="EX155" s="33"/>
      <c r="EY155" s="33"/>
      <c r="EZ155" s="33"/>
      <c r="FA155" s="157"/>
      <c r="FB155" s="10" t="str">
        <f>IF('Publication Bias Analysis'!AS:AS&lt;&gt;"",RANK('Publication Bias Analysis'!AS:AS,'Publication Bias Analysis'!AS:AS,1)+COUNTIF('Publication Bias Analysis'!AS$2:AS154,'Publication Bias Analysis'!AS155),"")</f>
        <v/>
      </c>
      <c r="FC155" s="6" t="str">
        <f t="shared" si="268"/>
        <v/>
      </c>
      <c r="FD155" s="43" t="e">
        <f>IF(AND(Include_study?="Yes",Sufficient_data="Yes"),'Publication Bias Analysis'!AR155,NA())</f>
        <v>#N/A</v>
      </c>
      <c r="FE155" s="43" t="e">
        <f>IF(AND(Include_study?="Yes",Sufficient_data="Yes"),'Publication Bias Analysis'!AS155,NA())</f>
        <v>#N/A</v>
      </c>
      <c r="FF155" s="6" t="str">
        <f>IF(AND(Include_study?="Yes",Sufficient_data="Yes"),Calculations!FD155-AVERAGE('Publication Bias Analysis'!AR:AR),"")</f>
        <v/>
      </c>
      <c r="FG155" s="54" t="str">
        <f>IF(AND(Include_study?="Yes",Sufficient_data="Yes"),FE:FE-('Publication Bias Analysis'!AV$30+'Publication Bias Analysis'!AV$31*FD:FD),"")</f>
        <v/>
      </c>
      <c r="FM155" s="157"/>
      <c r="FN155" s="6" t="str">
        <f t="shared" si="303"/>
        <v/>
      </c>
      <c r="FO155" s="6" t="str">
        <f t="shared" si="269"/>
        <v/>
      </c>
      <c r="FP155" s="54" t="str">
        <f t="shared" si="306"/>
        <v/>
      </c>
      <c r="FQ155" s="33"/>
    </row>
    <row r="156" spans="1:173" x14ac:dyDescent="0.2">
      <c r="A156" s="163"/>
      <c r="B156" s="10" t="str">
        <f>IF(AND(Sufficient_data="Yes",Include_study?="Yes"),IF(AND(Sort_By=$E$1,Order="Ascending"),IF(Input!Study_name="",COUNTIFS(Input!Study_name,"&lt;&gt;"&amp;"",Include_study?,"Yes",Sufficient_data,"Yes")+1,IF(COUNT(E156)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6" s="10" t="str">
        <f>IF(B156&lt;&gt;"",IF(B156=0,COUNTIF(B$2:B155,0)+1,COUNTIF(B$2:B155,B156)+COUNTIF(B:B,"&lt;"&amp;B156)+1),"")</f>
        <v/>
      </c>
      <c r="D156" s="10" t="str">
        <f t="shared" si="206"/>
        <v/>
      </c>
      <c r="E156" s="6" t="str">
        <f>IF(AND(Sufficient_data="Yes",Include_study?="Yes",Input!Study_name&lt;&gt;""),Input!Study_name,"")</f>
        <v/>
      </c>
      <c r="F156" s="6" t="str">
        <f>IF(AND(Sufficient_data="Yes",Include_study?="Yes"),Input!Effect_size,"")</f>
        <v/>
      </c>
      <c r="G156" s="10" t="str">
        <f>IF(AND(Sufficient_data="Yes",Include_study?="Yes",Input!Number_of_observations&lt;&gt;""),Input!Number_of_observations,"")</f>
        <v/>
      </c>
      <c r="H156" s="6" t="str">
        <f>IF(AND(Sufficient_data="Yes",Include_study?="Yes"),Input!Standard_error,"")</f>
        <v/>
      </c>
      <c r="I156" s="6" t="str">
        <f t="shared" si="207"/>
        <v/>
      </c>
      <c r="J156" s="6" t="str">
        <f t="shared" si="208"/>
        <v/>
      </c>
      <c r="K156" s="6" t="str">
        <f t="shared" si="270"/>
        <v/>
      </c>
      <c r="L156" s="6" t="str">
        <f t="shared" si="271"/>
        <v/>
      </c>
      <c r="M156" s="120" t="str">
        <f t="shared" si="272"/>
        <v/>
      </c>
      <c r="N156" s="54" t="str">
        <f t="shared" si="273"/>
        <v/>
      </c>
      <c r="O156" s="33"/>
      <c r="P156" s="75" t="e">
        <f t="shared" si="213"/>
        <v>#N/A</v>
      </c>
      <c r="Q156" s="6" t="e">
        <f>IF(AND(Sufficient_data="Yes",Include_study?="Yes",Input!Number_of_observations&lt;&gt;""),Effect_size-CI_Lower_limit,NA())</f>
        <v>#N/A</v>
      </c>
      <c r="R156" s="54" t="e">
        <f>IF(AND(Sufficient_data="Yes",Include_study?="Yes",Input!Number_of_observations&lt;&gt;""),CI_Upper_limit-Effect_size,NA())</f>
        <v>#N/A</v>
      </c>
      <c r="S156" s="33"/>
      <c r="T156" s="33"/>
      <c r="U156" s="33"/>
      <c r="V156" s="33"/>
      <c r="W156" s="163"/>
      <c r="X156" s="16" t="str">
        <f t="shared" si="245"/>
        <v/>
      </c>
      <c r="Y156" s="6" t="str">
        <f t="shared" si="274"/>
        <v/>
      </c>
      <c r="Z156" s="6" t="str">
        <f t="shared" si="215"/>
        <v/>
      </c>
      <c r="AA156" s="6" t="str">
        <f>IF(AND(Sufficient_data="Yes",Include_study?="Yes",Subgroup&lt;&gt;""),Input!Effect_size,"")</f>
        <v/>
      </c>
      <c r="AB156" s="6" t="str">
        <f t="shared" si="275"/>
        <v/>
      </c>
      <c r="AC156" s="6" t="str">
        <f t="shared" si="276"/>
        <v/>
      </c>
      <c r="AD156" s="6" t="str">
        <f t="shared" si="277"/>
        <v/>
      </c>
      <c r="AE156" s="6" t="str">
        <f t="shared" si="278"/>
        <v/>
      </c>
      <c r="AF156" s="6" t="str">
        <f t="shared" si="279"/>
        <v/>
      </c>
      <c r="AG156" s="125" t="str">
        <f t="shared" si="280"/>
        <v/>
      </c>
      <c r="AH156" s="128" t="str">
        <f t="shared" si="281"/>
        <v/>
      </c>
      <c r="AI156" s="33"/>
      <c r="AJ156" s="75" t="e">
        <f t="shared" si="246"/>
        <v>#N/A</v>
      </c>
      <c r="AK156" s="37" t="e">
        <f t="shared" si="282"/>
        <v>#N/A</v>
      </c>
      <c r="AL156" s="54" t="e">
        <f t="shared" si="283"/>
        <v>#N/A</v>
      </c>
      <c r="AM156" s="33"/>
      <c r="AN156" s="77" t="str">
        <f t="shared" si="247"/>
        <v/>
      </c>
      <c r="AO156" s="6" t="str">
        <f>IF(AND(Sufficient_data="Yes",Include_study?="Yes",Subgroup&lt;&gt;""),IF(COUNTIFS(Input!G$2:G155,"="&amp;"Yes",Input!C$2:C155,"="&amp;"Yes",Input!H$2:H155,"="&amp;Subgroup)&gt;0,"",Subgroup),"")</f>
        <v/>
      </c>
      <c r="AP156" s="16" t="str">
        <f t="shared" si="248"/>
        <v/>
      </c>
      <c r="AQ156" s="10" t="str">
        <f t="shared" si="249"/>
        <v/>
      </c>
      <c r="AR156" s="6" t="str">
        <f t="shared" si="250"/>
        <v/>
      </c>
      <c r="AS156" s="24" t="str">
        <f t="shared" si="251"/>
        <v/>
      </c>
      <c r="AT156" s="12" t="str">
        <f t="shared" si="252"/>
        <v/>
      </c>
      <c r="AU156" s="6" t="str">
        <f t="shared" si="253"/>
        <v/>
      </c>
      <c r="AV156" s="43" t="str">
        <f t="shared" si="284"/>
        <v/>
      </c>
      <c r="AW156" s="6" t="str">
        <f t="shared" si="254"/>
        <v/>
      </c>
      <c r="AX156" s="6" t="str">
        <f t="shared" si="255"/>
        <v/>
      </c>
      <c r="AY156" s="43" t="str">
        <f t="shared" si="285"/>
        <v/>
      </c>
      <c r="AZ156" s="16" t="str">
        <f t="shared" si="256"/>
        <v/>
      </c>
      <c r="BA156" s="131" t="str">
        <f t="shared" si="286"/>
        <v/>
      </c>
      <c r="BB156" s="131" t="str">
        <f t="shared" si="287"/>
        <v/>
      </c>
      <c r="BC156" s="6" t="str">
        <f t="shared" si="257"/>
        <v/>
      </c>
      <c r="BD156" s="6" t="str">
        <f t="shared" si="258"/>
        <v/>
      </c>
      <c r="BE156" s="131" t="str">
        <f t="shared" si="288"/>
        <v/>
      </c>
      <c r="BF156" s="131" t="str">
        <f t="shared" si="289"/>
        <v/>
      </c>
      <c r="BG156" s="6" t="str">
        <f t="shared" si="259"/>
        <v/>
      </c>
      <c r="BH156" s="6" t="str">
        <f t="shared" si="260"/>
        <v/>
      </c>
      <c r="BI156" s="6" t="str">
        <f t="shared" si="261"/>
        <v/>
      </c>
      <c r="BJ156" s="6" t="e">
        <f t="shared" si="262"/>
        <v>#N/A</v>
      </c>
      <c r="BK156" s="12" t="str">
        <f t="shared" si="304"/>
        <v/>
      </c>
      <c r="BL156" s="6" t="str">
        <f t="shared" si="263"/>
        <v/>
      </c>
      <c r="BM156" s="6" t="str">
        <f t="shared" si="290"/>
        <v/>
      </c>
      <c r="BN156" s="37" t="str">
        <f t="shared" si="264"/>
        <v/>
      </c>
      <c r="BO156" s="54" t="str">
        <f t="shared" si="305"/>
        <v/>
      </c>
      <c r="BP156" s="33"/>
      <c r="BQ156" s="33"/>
      <c r="BR156" s="33"/>
      <c r="BS156" s="33"/>
      <c r="BT156" s="164"/>
      <c r="BU156" s="6" t="e">
        <f t="shared" si="291"/>
        <v>#N/A</v>
      </c>
      <c r="BV156" s="6" t="e">
        <f t="shared" si="292"/>
        <v>#N/A</v>
      </c>
      <c r="BW156" s="6" t="str">
        <f t="shared" si="293"/>
        <v/>
      </c>
      <c r="BX156" s="6" t="str">
        <f>IF(AND(Sufficient_data="Yes",Include_study?="Yes",Moderator&lt;&gt;""),'Moderator Analysis'!F:F-CG$3,"")</f>
        <v/>
      </c>
      <c r="BY156" s="54" t="str">
        <f>IF(AND(Sufficient_data="Yes",Include_study?="Yes",Moderator&lt;&gt;""),Weightf*(Effect_size-CG$5-CG$4*'Moderator Analysis'!F:F)^2,"")</f>
        <v/>
      </c>
      <c r="BZ156" s="33"/>
      <c r="CA156" s="75" t="str">
        <f>IF(AND(Sufficient_data="Yes",Include_study?="Yes",Moderator&lt;&gt;""),1/('Publication Bias Analysis'!F156^2+CG$7),"")</f>
        <v/>
      </c>
      <c r="CB156" s="6" t="str">
        <f>IF(AND(Sufficient_data="Yes",Include_study?="Yes",CA156&lt;&gt;""),Effect_size-'Moderator Analysis'!J$37,"")</f>
        <v/>
      </c>
      <c r="CC156" s="6" t="str">
        <f t="shared" si="294"/>
        <v/>
      </c>
      <c r="CD156" s="54" t="str">
        <f>IF(AND(Sufficient_data="Yes",Include_study?="Yes",CA156&lt;&gt;""),CA:CA*(Effect_size-'Moderator Analysis'!J$29-'Moderator Analysis'!J$30*Moderator)^2,"")</f>
        <v/>
      </c>
      <c r="CI156" s="164"/>
      <c r="CJ156" s="166"/>
      <c r="CK156" s="6" t="str">
        <f t="shared" si="233"/>
        <v/>
      </c>
      <c r="CL156" s="37" t="str">
        <f t="shared" si="295"/>
        <v/>
      </c>
      <c r="CM156" s="37" t="str">
        <f>IF(AND(Include_study?="Yes",Sufficient_data="Yes"),1/(Standard_error^2+IF(Additional_model="Fixed effect",0,'Publication Bias Analysis'!L$32)),"")</f>
        <v/>
      </c>
      <c r="CN156" s="37" t="str">
        <f>IF(AND(Include_study?="Yes",Sufficient_data="Yes"),'Publication Bias Analysis'!E:E-'Publication Bias Analysis'!I$29,"")</f>
        <v/>
      </c>
      <c r="CO156" s="37" t="str">
        <f t="shared" si="296"/>
        <v/>
      </c>
      <c r="CP156" s="37" t="str">
        <f t="shared" si="297"/>
        <v/>
      </c>
      <c r="CQ156" s="104" t="str">
        <f t="shared" si="298"/>
        <v/>
      </c>
      <c r="CR156" s="104" t="str">
        <f>IF(AND(Include_study?="Yes",Sufficient_data="Yes"),CQ:CQ+IF(DC:DC&lt;0,-1,1)*COUNTIF(CQ$2:CQ155,CQ:CQ),"")</f>
        <v/>
      </c>
      <c r="CS156" s="104" t="str">
        <f>IF(AND(Include_study?="Yes",Sufficient_data="Yes"),RANK(DG:DG,DG:DG,1)*IF(DF:DF&lt;0,-1,1)+IF(DF:DF&lt;0,-1,1)*COUNTIF(CQ$2:CQ155,CQ:CQ),"")</f>
        <v/>
      </c>
      <c r="CT156" s="104" t="str">
        <f>IF(AND(Include_study?="Yes",Sufficient_data="Yes"),RANK(DJ:DJ,DJ:DJ,1)*IF(DI:DI&lt;0,-1,1)+IF(DI:DI&lt;0,-1,1)*COUNTIF(CQ$2:CQ155,CQ:CQ),"")</f>
        <v/>
      </c>
      <c r="CU156" s="6" t="e">
        <f>IF(AND(Include_study?="Yes",Sufficient_data="Yes"),'Publication Bias Analysis'!E:E,NA())</f>
        <v>#N/A</v>
      </c>
      <c r="CV156" s="54" t="e">
        <f>IF(AND(Include_study?="Yes",Sufficient_data="Yes"),'Publication Bias Analysis'!F:F,NA())</f>
        <v>#N/A</v>
      </c>
      <c r="CW156" s="33"/>
      <c r="CX156" s="33"/>
      <c r="CY156" s="33"/>
      <c r="CZ156" s="33"/>
      <c r="DA156" s="33"/>
      <c r="DB156" s="157"/>
      <c r="DC15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6" s="6" t="str">
        <f t="shared" si="265"/>
        <v/>
      </c>
      <c r="DE156" s="54" t="str">
        <f>IF(AND(Include_study?="Yes",Sufficient_data="Yes"),1/('Publication Bias Analysis'!F:F^2+IF(Additional_model="Fixed effect",0,$DN$6)),"")</f>
        <v/>
      </c>
      <c r="DF156" s="6" t="str">
        <f>IF(AND(Include_study?="Yes",Sufficient_data="Yes"),IF('Publication Bias Analysis'!L$38="Left",'Publication Bias Analysis'!E:E-DN$3,DN$3-'Publication Bias Analysis'!E:E),"")</f>
        <v/>
      </c>
      <c r="DG156" s="6" t="str">
        <f t="shared" si="266"/>
        <v/>
      </c>
      <c r="DH156" s="54" t="str">
        <f>IF(AND(DF156&lt;&gt;"",CR156&lt;=MAX(CR:CR)-DN$7),1/('Publication Bias Analysis'!F:F^2+IF(Additional_model="Fixed effect",0,$DN$13)),"")</f>
        <v/>
      </c>
      <c r="DI156" s="6" t="str">
        <f>IF(AND(Include_study?="Yes",Sufficient_data="Yes"),IF('Publication Bias Analysis'!L$38="Left",'Publication Bias Analysis'!E:E-DN$10,DN$10-'Publication Bias Analysis'!E:E),"")</f>
        <v/>
      </c>
      <c r="DJ156" s="6" t="str">
        <f t="shared" si="267"/>
        <v/>
      </c>
      <c r="DK156" s="54" t="str">
        <f t="shared" si="299"/>
        <v/>
      </c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W156" s="33"/>
      <c r="DX156" s="33"/>
      <c r="DY156" s="33"/>
      <c r="DZ156" s="33"/>
      <c r="EA156" s="33"/>
      <c r="EB156" s="157"/>
      <c r="EC156" s="6" t="str">
        <f>IF(AND(Include_study?="Yes",Sufficient_data="Yes"),Calculations!CO:CO-AVERAGE(Calculations!CO:CO),"")</f>
        <v/>
      </c>
      <c r="ED156" s="54" t="str">
        <f>IF(AND(Include_study?="Yes",Sufficient_data="Yes"),Calculations!CP156-('Publication Bias Analysis'!P$3+Calculations!CO156*'Publication Bias Analysis'!P$4),"")</f>
        <v/>
      </c>
      <c r="EE156" s="33"/>
      <c r="EF156" s="157"/>
      <c r="EG156" s="6" t="str">
        <f t="shared" si="300"/>
        <v/>
      </c>
      <c r="EH156" s="6" t="str">
        <f t="shared" si="240"/>
        <v/>
      </c>
      <c r="EI156" s="10" t="str">
        <f t="shared" si="301"/>
        <v/>
      </c>
      <c r="EJ156" s="10" t="str">
        <f t="shared" si="302"/>
        <v/>
      </c>
      <c r="EK156" s="10" t="str">
        <f>IF(AND(Include_study?="Yes",Sufficient_data="Yes"),COUNTIFS(EI$2:EI155,"&lt;"&amp;EI156,EJ$2:EJ155,"&lt;"&amp;EJ156)+COUNTIFS(EI$2:EI155,"&gt;"&amp;EI156,EJ$2:EJ155,"&gt;"&amp;EJ156)+COUNTIFS(EI157:EI$201,"&lt;"&amp;EI156,EJ157:EJ$201,"&lt;"&amp;EJ156)+COUNTIFS(EI157:EI$201,"&gt;"&amp;EI156,EJ157:EJ$201,"&gt;"&amp;EJ156),"")</f>
        <v/>
      </c>
      <c r="EL156" s="70" t="str">
        <f>IF(AND(Include_study?="Yes",Sufficient_data="Yes"),COUNTIFS(EI$2:EI155,"&lt;"&amp;EI156,EJ$2:EJ155,"&gt;"&amp;EJ156)+COUNTIFS(EI$2:EI155,"&gt;"&amp;EI156,EJ$2:EJ155,"&lt;"&amp;EJ156)+COUNTIFS(EI157:EI$201,"&lt;"&amp;EI156,EJ157:EJ$201,"&gt;"&amp;EJ156)+COUNTIFS(EI157:EI$201,"&gt;"&amp;EI156,EJ157:EJ$201,"&lt;"&amp;EJ156),"")</f>
        <v/>
      </c>
      <c r="EN156" s="157"/>
      <c r="EO156" s="33"/>
      <c r="EP156" s="33"/>
      <c r="EQ156" s="33"/>
      <c r="ER156" s="33"/>
      <c r="ES156" s="157"/>
      <c r="ET156" s="6" t="e">
        <f t="shared" si="243"/>
        <v>#N/A</v>
      </c>
      <c r="EU156" s="54" t="e">
        <f t="shared" si="244"/>
        <v>#N/A</v>
      </c>
      <c r="EV156" s="33"/>
      <c r="EW156" s="33"/>
      <c r="EX156" s="33"/>
      <c r="EY156" s="33"/>
      <c r="EZ156" s="33"/>
      <c r="FA156" s="157"/>
      <c r="FB156" s="10" t="str">
        <f>IF('Publication Bias Analysis'!AS:AS&lt;&gt;"",RANK('Publication Bias Analysis'!AS:AS,'Publication Bias Analysis'!AS:AS,1)+COUNTIF('Publication Bias Analysis'!AS$2:AS155,'Publication Bias Analysis'!AS156),"")</f>
        <v/>
      </c>
      <c r="FC156" s="6" t="str">
        <f t="shared" si="268"/>
        <v/>
      </c>
      <c r="FD156" s="43" t="e">
        <f>IF(AND(Include_study?="Yes",Sufficient_data="Yes"),'Publication Bias Analysis'!AR156,NA())</f>
        <v>#N/A</v>
      </c>
      <c r="FE156" s="43" t="e">
        <f>IF(AND(Include_study?="Yes",Sufficient_data="Yes"),'Publication Bias Analysis'!AS156,NA())</f>
        <v>#N/A</v>
      </c>
      <c r="FF156" s="6" t="str">
        <f>IF(AND(Include_study?="Yes",Sufficient_data="Yes"),Calculations!FD156-AVERAGE('Publication Bias Analysis'!AR:AR),"")</f>
        <v/>
      </c>
      <c r="FG156" s="54" t="str">
        <f>IF(AND(Include_study?="Yes",Sufficient_data="Yes"),FE:FE-('Publication Bias Analysis'!AV$30+'Publication Bias Analysis'!AV$31*FD:FD),"")</f>
        <v/>
      </c>
      <c r="FM156" s="157"/>
      <c r="FN156" s="6" t="str">
        <f t="shared" si="303"/>
        <v/>
      </c>
      <c r="FO156" s="6" t="str">
        <f t="shared" si="269"/>
        <v/>
      </c>
      <c r="FP156" s="54" t="str">
        <f t="shared" si="306"/>
        <v/>
      </c>
      <c r="FQ156" s="33"/>
    </row>
    <row r="157" spans="1:173" x14ac:dyDescent="0.2">
      <c r="A157" s="163"/>
      <c r="B157" s="10" t="str">
        <f>IF(AND(Sufficient_data="Yes",Include_study?="Yes"),IF(AND(Sort_By=$E$1,Order="Ascending"),IF(Input!Study_name="",COUNTIFS(Input!Study_name,"&lt;&gt;"&amp;"",Include_study?,"Yes",Sufficient_data,"Yes")+1,IF(COUNT(E157)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7" s="10" t="str">
        <f>IF(B157&lt;&gt;"",IF(B157=0,COUNTIF(B$2:B156,0)+1,COUNTIF(B$2:B156,B157)+COUNTIF(B:B,"&lt;"&amp;B157)+1),"")</f>
        <v/>
      </c>
      <c r="D157" s="10" t="str">
        <f t="shared" si="206"/>
        <v/>
      </c>
      <c r="E157" s="6" t="str">
        <f>IF(AND(Sufficient_data="Yes",Include_study?="Yes",Input!Study_name&lt;&gt;""),Input!Study_name,"")</f>
        <v/>
      </c>
      <c r="F157" s="6" t="str">
        <f>IF(AND(Sufficient_data="Yes",Include_study?="Yes"),Input!Effect_size,"")</f>
        <v/>
      </c>
      <c r="G157" s="10" t="str">
        <f>IF(AND(Sufficient_data="Yes",Include_study?="Yes",Input!Number_of_observations&lt;&gt;""),Input!Number_of_observations,"")</f>
        <v/>
      </c>
      <c r="H157" s="6" t="str">
        <f>IF(AND(Sufficient_data="Yes",Include_study?="Yes"),Input!Standard_error,"")</f>
        <v/>
      </c>
      <c r="I157" s="6" t="str">
        <f t="shared" si="207"/>
        <v/>
      </c>
      <c r="J157" s="6" t="str">
        <f t="shared" si="208"/>
        <v/>
      </c>
      <c r="K157" s="6" t="str">
        <f t="shared" si="270"/>
        <v/>
      </c>
      <c r="L157" s="6" t="str">
        <f t="shared" si="271"/>
        <v/>
      </c>
      <c r="M157" s="120" t="str">
        <f t="shared" si="272"/>
        <v/>
      </c>
      <c r="N157" s="54" t="str">
        <f t="shared" si="273"/>
        <v/>
      </c>
      <c r="O157" s="33"/>
      <c r="P157" s="75" t="e">
        <f t="shared" si="213"/>
        <v>#N/A</v>
      </c>
      <c r="Q157" s="6" t="e">
        <f>IF(AND(Sufficient_data="Yes",Include_study?="Yes",Input!Number_of_observations&lt;&gt;""),Effect_size-CI_Lower_limit,NA())</f>
        <v>#N/A</v>
      </c>
      <c r="R157" s="54" t="e">
        <f>IF(AND(Sufficient_data="Yes",Include_study?="Yes",Input!Number_of_observations&lt;&gt;""),CI_Upper_limit-Effect_size,NA())</f>
        <v>#N/A</v>
      </c>
      <c r="S157" s="33"/>
      <c r="T157" s="33"/>
      <c r="U157" s="33"/>
      <c r="V157" s="33"/>
      <c r="W157" s="163"/>
      <c r="X157" s="16" t="str">
        <f t="shared" si="245"/>
        <v/>
      </c>
      <c r="Y157" s="6" t="str">
        <f t="shared" si="274"/>
        <v/>
      </c>
      <c r="Z157" s="6" t="str">
        <f t="shared" si="215"/>
        <v/>
      </c>
      <c r="AA157" s="6" t="str">
        <f>IF(AND(Sufficient_data="Yes",Include_study?="Yes",Subgroup&lt;&gt;""),Input!Effect_size,"")</f>
        <v/>
      </c>
      <c r="AB157" s="6" t="str">
        <f t="shared" si="275"/>
        <v/>
      </c>
      <c r="AC157" s="6" t="str">
        <f t="shared" si="276"/>
        <v/>
      </c>
      <c r="AD157" s="6" t="str">
        <f t="shared" si="277"/>
        <v/>
      </c>
      <c r="AE157" s="6" t="str">
        <f t="shared" si="278"/>
        <v/>
      </c>
      <c r="AF157" s="6" t="str">
        <f t="shared" si="279"/>
        <v/>
      </c>
      <c r="AG157" s="125" t="str">
        <f t="shared" si="280"/>
        <v/>
      </c>
      <c r="AH157" s="128" t="str">
        <f t="shared" si="281"/>
        <v/>
      </c>
      <c r="AI157" s="33"/>
      <c r="AJ157" s="75" t="e">
        <f t="shared" si="246"/>
        <v>#N/A</v>
      </c>
      <c r="AK157" s="37" t="e">
        <f t="shared" si="282"/>
        <v>#N/A</v>
      </c>
      <c r="AL157" s="54" t="e">
        <f t="shared" si="283"/>
        <v>#N/A</v>
      </c>
      <c r="AM157" s="33"/>
      <c r="AN157" s="77" t="str">
        <f t="shared" si="247"/>
        <v/>
      </c>
      <c r="AO157" s="6" t="str">
        <f>IF(AND(Sufficient_data="Yes",Include_study?="Yes",Subgroup&lt;&gt;""),IF(COUNTIFS(Input!G$2:G156,"="&amp;"Yes",Input!C$2:C156,"="&amp;"Yes",Input!H$2:H156,"="&amp;Subgroup)&gt;0,"",Subgroup),"")</f>
        <v/>
      </c>
      <c r="AP157" s="16" t="str">
        <f t="shared" si="248"/>
        <v/>
      </c>
      <c r="AQ157" s="10" t="str">
        <f t="shared" si="249"/>
        <v/>
      </c>
      <c r="AR157" s="6" t="str">
        <f t="shared" si="250"/>
        <v/>
      </c>
      <c r="AS157" s="24" t="str">
        <f t="shared" si="251"/>
        <v/>
      </c>
      <c r="AT157" s="12" t="str">
        <f t="shared" si="252"/>
        <v/>
      </c>
      <c r="AU157" s="6" t="str">
        <f t="shared" si="253"/>
        <v/>
      </c>
      <c r="AV157" s="43" t="str">
        <f t="shared" si="284"/>
        <v/>
      </c>
      <c r="AW157" s="6" t="str">
        <f t="shared" si="254"/>
        <v/>
      </c>
      <c r="AX157" s="6" t="str">
        <f t="shared" si="255"/>
        <v/>
      </c>
      <c r="AY157" s="43" t="str">
        <f t="shared" si="285"/>
        <v/>
      </c>
      <c r="AZ157" s="16" t="str">
        <f t="shared" si="256"/>
        <v/>
      </c>
      <c r="BA157" s="131" t="str">
        <f t="shared" si="286"/>
        <v/>
      </c>
      <c r="BB157" s="131" t="str">
        <f t="shared" si="287"/>
        <v/>
      </c>
      <c r="BC157" s="6" t="str">
        <f t="shared" si="257"/>
        <v/>
      </c>
      <c r="BD157" s="6" t="str">
        <f t="shared" si="258"/>
        <v/>
      </c>
      <c r="BE157" s="131" t="str">
        <f t="shared" si="288"/>
        <v/>
      </c>
      <c r="BF157" s="131" t="str">
        <f t="shared" si="289"/>
        <v/>
      </c>
      <c r="BG157" s="6" t="str">
        <f t="shared" si="259"/>
        <v/>
      </c>
      <c r="BH157" s="6" t="str">
        <f t="shared" si="260"/>
        <v/>
      </c>
      <c r="BI157" s="6" t="str">
        <f t="shared" si="261"/>
        <v/>
      </c>
      <c r="BJ157" s="6" t="e">
        <f t="shared" si="262"/>
        <v>#N/A</v>
      </c>
      <c r="BK157" s="12" t="str">
        <f t="shared" si="304"/>
        <v/>
      </c>
      <c r="BL157" s="6" t="str">
        <f t="shared" si="263"/>
        <v/>
      </c>
      <c r="BM157" s="6" t="str">
        <f t="shared" si="290"/>
        <v/>
      </c>
      <c r="BN157" s="37" t="str">
        <f t="shared" si="264"/>
        <v/>
      </c>
      <c r="BO157" s="54" t="str">
        <f t="shared" si="305"/>
        <v/>
      </c>
      <c r="BP157" s="33"/>
      <c r="BQ157" s="33"/>
      <c r="BR157" s="33"/>
      <c r="BS157" s="33"/>
      <c r="BT157" s="164"/>
      <c r="BU157" s="6" t="e">
        <f t="shared" si="291"/>
        <v>#N/A</v>
      </c>
      <c r="BV157" s="6" t="e">
        <f t="shared" si="292"/>
        <v>#N/A</v>
      </c>
      <c r="BW157" s="6" t="str">
        <f t="shared" si="293"/>
        <v/>
      </c>
      <c r="BX157" s="6" t="str">
        <f>IF(AND(Sufficient_data="Yes",Include_study?="Yes",Moderator&lt;&gt;""),'Moderator Analysis'!F:F-CG$3,"")</f>
        <v/>
      </c>
      <c r="BY157" s="54" t="str">
        <f>IF(AND(Sufficient_data="Yes",Include_study?="Yes",Moderator&lt;&gt;""),Weightf*(Effect_size-CG$5-CG$4*'Moderator Analysis'!F:F)^2,"")</f>
        <v/>
      </c>
      <c r="BZ157" s="33"/>
      <c r="CA157" s="75" t="str">
        <f>IF(AND(Sufficient_data="Yes",Include_study?="Yes",Moderator&lt;&gt;""),1/('Publication Bias Analysis'!F157^2+CG$7),"")</f>
        <v/>
      </c>
      <c r="CB157" s="6" t="str">
        <f>IF(AND(Sufficient_data="Yes",Include_study?="Yes",CA157&lt;&gt;""),Effect_size-'Moderator Analysis'!J$37,"")</f>
        <v/>
      </c>
      <c r="CC157" s="6" t="str">
        <f t="shared" si="294"/>
        <v/>
      </c>
      <c r="CD157" s="54" t="str">
        <f>IF(AND(Sufficient_data="Yes",Include_study?="Yes",CA157&lt;&gt;""),CA:CA*(Effect_size-'Moderator Analysis'!J$29-'Moderator Analysis'!J$30*Moderator)^2,"")</f>
        <v/>
      </c>
      <c r="CI157" s="164"/>
      <c r="CJ157" s="166"/>
      <c r="CK157" s="6" t="str">
        <f t="shared" si="233"/>
        <v/>
      </c>
      <c r="CL157" s="37" t="str">
        <f t="shared" si="295"/>
        <v/>
      </c>
      <c r="CM157" s="37" t="str">
        <f>IF(AND(Include_study?="Yes",Sufficient_data="Yes"),1/(Standard_error^2+IF(Additional_model="Fixed effect",0,'Publication Bias Analysis'!L$32)),"")</f>
        <v/>
      </c>
      <c r="CN157" s="37" t="str">
        <f>IF(AND(Include_study?="Yes",Sufficient_data="Yes"),'Publication Bias Analysis'!E:E-'Publication Bias Analysis'!I$29,"")</f>
        <v/>
      </c>
      <c r="CO157" s="37" t="str">
        <f t="shared" si="296"/>
        <v/>
      </c>
      <c r="CP157" s="37" t="str">
        <f t="shared" si="297"/>
        <v/>
      </c>
      <c r="CQ157" s="104" t="str">
        <f t="shared" si="298"/>
        <v/>
      </c>
      <c r="CR157" s="104" t="str">
        <f>IF(AND(Include_study?="Yes",Sufficient_data="Yes"),CQ:CQ+IF(DC:DC&lt;0,-1,1)*COUNTIF(CQ$2:CQ156,CQ:CQ),"")</f>
        <v/>
      </c>
      <c r="CS157" s="104" t="str">
        <f>IF(AND(Include_study?="Yes",Sufficient_data="Yes"),RANK(DG:DG,DG:DG,1)*IF(DF:DF&lt;0,-1,1)+IF(DF:DF&lt;0,-1,1)*COUNTIF(CQ$2:CQ156,CQ:CQ),"")</f>
        <v/>
      </c>
      <c r="CT157" s="104" t="str">
        <f>IF(AND(Include_study?="Yes",Sufficient_data="Yes"),RANK(DJ:DJ,DJ:DJ,1)*IF(DI:DI&lt;0,-1,1)+IF(DI:DI&lt;0,-1,1)*COUNTIF(CQ$2:CQ156,CQ:CQ),"")</f>
        <v/>
      </c>
      <c r="CU157" s="6" t="e">
        <f>IF(AND(Include_study?="Yes",Sufficient_data="Yes"),'Publication Bias Analysis'!E:E,NA())</f>
        <v>#N/A</v>
      </c>
      <c r="CV157" s="54" t="e">
        <f>IF(AND(Include_study?="Yes",Sufficient_data="Yes"),'Publication Bias Analysis'!F:F,NA())</f>
        <v>#N/A</v>
      </c>
      <c r="CW157" s="33"/>
      <c r="CX157" s="33"/>
      <c r="CY157" s="33"/>
      <c r="CZ157" s="33"/>
      <c r="DA157" s="33"/>
      <c r="DB157" s="157"/>
      <c r="DC15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7" s="6" t="str">
        <f t="shared" si="265"/>
        <v/>
      </c>
      <c r="DE157" s="54" t="str">
        <f>IF(AND(Include_study?="Yes",Sufficient_data="Yes"),1/('Publication Bias Analysis'!F:F^2+IF(Additional_model="Fixed effect",0,$DN$6)),"")</f>
        <v/>
      </c>
      <c r="DF157" s="6" t="str">
        <f>IF(AND(Include_study?="Yes",Sufficient_data="Yes"),IF('Publication Bias Analysis'!L$38="Left",'Publication Bias Analysis'!E:E-DN$3,DN$3-'Publication Bias Analysis'!E:E),"")</f>
        <v/>
      </c>
      <c r="DG157" s="6" t="str">
        <f t="shared" si="266"/>
        <v/>
      </c>
      <c r="DH157" s="54" t="str">
        <f>IF(AND(DF157&lt;&gt;"",CR157&lt;=MAX(CR:CR)-DN$7),1/('Publication Bias Analysis'!F:F^2+IF(Additional_model="Fixed effect",0,$DN$13)),"")</f>
        <v/>
      </c>
      <c r="DI157" s="6" t="str">
        <f>IF(AND(Include_study?="Yes",Sufficient_data="Yes"),IF('Publication Bias Analysis'!L$38="Left",'Publication Bias Analysis'!E:E-DN$10,DN$10-'Publication Bias Analysis'!E:E),"")</f>
        <v/>
      </c>
      <c r="DJ157" s="6" t="str">
        <f t="shared" si="267"/>
        <v/>
      </c>
      <c r="DK157" s="54" t="str">
        <f t="shared" si="299"/>
        <v/>
      </c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W157" s="33"/>
      <c r="DX157" s="33"/>
      <c r="DY157" s="33"/>
      <c r="DZ157" s="33"/>
      <c r="EA157" s="33"/>
      <c r="EB157" s="157"/>
      <c r="EC157" s="6" t="str">
        <f>IF(AND(Include_study?="Yes",Sufficient_data="Yes"),Calculations!CO:CO-AVERAGE(Calculations!CO:CO),"")</f>
        <v/>
      </c>
      <c r="ED157" s="54" t="str">
        <f>IF(AND(Include_study?="Yes",Sufficient_data="Yes"),Calculations!CP157-('Publication Bias Analysis'!P$3+Calculations!CO157*'Publication Bias Analysis'!P$4),"")</f>
        <v/>
      </c>
      <c r="EE157" s="33"/>
      <c r="EF157" s="157"/>
      <c r="EG157" s="6" t="str">
        <f t="shared" si="300"/>
        <v/>
      </c>
      <c r="EH157" s="6" t="str">
        <f t="shared" si="240"/>
        <v/>
      </c>
      <c r="EI157" s="10" t="str">
        <f t="shared" si="301"/>
        <v/>
      </c>
      <c r="EJ157" s="10" t="str">
        <f t="shared" si="302"/>
        <v/>
      </c>
      <c r="EK157" s="10" t="str">
        <f>IF(AND(Include_study?="Yes",Sufficient_data="Yes"),COUNTIFS(EI$2:EI156,"&lt;"&amp;EI157,EJ$2:EJ156,"&lt;"&amp;EJ157)+COUNTIFS(EI$2:EI156,"&gt;"&amp;EI157,EJ$2:EJ156,"&gt;"&amp;EJ157)+COUNTIFS(EI158:EI$201,"&lt;"&amp;EI157,EJ158:EJ$201,"&lt;"&amp;EJ157)+COUNTIFS(EI158:EI$201,"&gt;"&amp;EI157,EJ158:EJ$201,"&gt;"&amp;EJ157),"")</f>
        <v/>
      </c>
      <c r="EL157" s="70" t="str">
        <f>IF(AND(Include_study?="Yes",Sufficient_data="Yes"),COUNTIFS(EI$2:EI156,"&lt;"&amp;EI157,EJ$2:EJ156,"&gt;"&amp;EJ157)+COUNTIFS(EI$2:EI156,"&gt;"&amp;EI157,EJ$2:EJ156,"&lt;"&amp;EJ157)+COUNTIFS(EI158:EI$201,"&lt;"&amp;EI157,EJ158:EJ$201,"&gt;"&amp;EJ157)+COUNTIFS(EI158:EI$201,"&gt;"&amp;EI157,EJ158:EJ$201,"&lt;"&amp;EJ157),"")</f>
        <v/>
      </c>
      <c r="EN157" s="157"/>
      <c r="EO157" s="33"/>
      <c r="EP157" s="33"/>
      <c r="EQ157" s="33"/>
      <c r="ER157" s="33"/>
      <c r="ES157" s="157"/>
      <c r="ET157" s="6" t="e">
        <f t="shared" si="243"/>
        <v>#N/A</v>
      </c>
      <c r="EU157" s="54" t="e">
        <f t="shared" si="244"/>
        <v>#N/A</v>
      </c>
      <c r="EV157" s="33"/>
      <c r="EW157" s="33"/>
      <c r="EX157" s="33"/>
      <c r="EY157" s="33"/>
      <c r="EZ157" s="33"/>
      <c r="FA157" s="157"/>
      <c r="FB157" s="10" t="str">
        <f>IF('Publication Bias Analysis'!AS:AS&lt;&gt;"",RANK('Publication Bias Analysis'!AS:AS,'Publication Bias Analysis'!AS:AS,1)+COUNTIF('Publication Bias Analysis'!AS$2:AS156,'Publication Bias Analysis'!AS157),"")</f>
        <v/>
      </c>
      <c r="FC157" s="6" t="str">
        <f t="shared" si="268"/>
        <v/>
      </c>
      <c r="FD157" s="43" t="e">
        <f>IF(AND(Include_study?="Yes",Sufficient_data="Yes"),'Publication Bias Analysis'!AR157,NA())</f>
        <v>#N/A</v>
      </c>
      <c r="FE157" s="43" t="e">
        <f>IF(AND(Include_study?="Yes",Sufficient_data="Yes"),'Publication Bias Analysis'!AS157,NA())</f>
        <v>#N/A</v>
      </c>
      <c r="FF157" s="6" t="str">
        <f>IF(AND(Include_study?="Yes",Sufficient_data="Yes"),Calculations!FD157-AVERAGE('Publication Bias Analysis'!AR:AR),"")</f>
        <v/>
      </c>
      <c r="FG157" s="54" t="str">
        <f>IF(AND(Include_study?="Yes",Sufficient_data="Yes"),FE:FE-('Publication Bias Analysis'!AV$30+'Publication Bias Analysis'!AV$31*FD:FD),"")</f>
        <v/>
      </c>
      <c r="FM157" s="157"/>
      <c r="FN157" s="6" t="str">
        <f t="shared" si="303"/>
        <v/>
      </c>
      <c r="FO157" s="6" t="str">
        <f t="shared" si="269"/>
        <v/>
      </c>
      <c r="FP157" s="54" t="str">
        <f t="shared" si="306"/>
        <v/>
      </c>
      <c r="FQ157" s="33"/>
    </row>
    <row r="158" spans="1:173" x14ac:dyDescent="0.2">
      <c r="A158" s="163"/>
      <c r="B158" s="10" t="str">
        <f>IF(AND(Sufficient_data="Yes",Include_study?="Yes"),IF(AND(Sort_By=$E$1,Order="Ascending"),IF(Input!Study_name="",COUNTIFS(Input!Study_name,"&lt;&gt;"&amp;"",Include_study?,"Yes",Sufficient_data,"Yes")+1,IF(COUNT(E158)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8" s="10" t="str">
        <f>IF(B158&lt;&gt;"",IF(B158=0,COUNTIF(B$2:B157,0)+1,COUNTIF(B$2:B157,B158)+COUNTIF(B:B,"&lt;"&amp;B158)+1),"")</f>
        <v/>
      </c>
      <c r="D158" s="10" t="str">
        <f t="shared" si="206"/>
        <v/>
      </c>
      <c r="E158" s="6" t="str">
        <f>IF(AND(Sufficient_data="Yes",Include_study?="Yes",Input!Study_name&lt;&gt;""),Input!Study_name,"")</f>
        <v/>
      </c>
      <c r="F158" s="6" t="str">
        <f>IF(AND(Sufficient_data="Yes",Include_study?="Yes"),Input!Effect_size,"")</f>
        <v/>
      </c>
      <c r="G158" s="10" t="str">
        <f>IF(AND(Sufficient_data="Yes",Include_study?="Yes",Input!Number_of_observations&lt;&gt;""),Input!Number_of_observations,"")</f>
        <v/>
      </c>
      <c r="H158" s="6" t="str">
        <f>IF(AND(Sufficient_data="Yes",Include_study?="Yes"),Input!Standard_error,"")</f>
        <v/>
      </c>
      <c r="I158" s="6" t="str">
        <f t="shared" si="207"/>
        <v/>
      </c>
      <c r="J158" s="6" t="str">
        <f t="shared" si="208"/>
        <v/>
      </c>
      <c r="K158" s="6" t="str">
        <f t="shared" si="270"/>
        <v/>
      </c>
      <c r="L158" s="6" t="str">
        <f t="shared" si="271"/>
        <v/>
      </c>
      <c r="M158" s="120" t="str">
        <f t="shared" si="272"/>
        <v/>
      </c>
      <c r="N158" s="54" t="str">
        <f t="shared" si="273"/>
        <v/>
      </c>
      <c r="O158" s="33"/>
      <c r="P158" s="75" t="e">
        <f t="shared" si="213"/>
        <v>#N/A</v>
      </c>
      <c r="Q158" s="6" t="e">
        <f>IF(AND(Sufficient_data="Yes",Include_study?="Yes",Input!Number_of_observations&lt;&gt;""),Effect_size-CI_Lower_limit,NA())</f>
        <v>#N/A</v>
      </c>
      <c r="R158" s="54" t="e">
        <f>IF(AND(Sufficient_data="Yes",Include_study?="Yes",Input!Number_of_observations&lt;&gt;""),CI_Upper_limit-Effect_size,NA())</f>
        <v>#N/A</v>
      </c>
      <c r="S158" s="33"/>
      <c r="T158" s="33"/>
      <c r="U158" s="33"/>
      <c r="V158" s="33"/>
      <c r="W158" s="163"/>
      <c r="X158" s="16" t="str">
        <f t="shared" si="245"/>
        <v/>
      </c>
      <c r="Y158" s="6" t="str">
        <f t="shared" si="274"/>
        <v/>
      </c>
      <c r="Z158" s="6" t="str">
        <f t="shared" si="215"/>
        <v/>
      </c>
      <c r="AA158" s="6" t="str">
        <f>IF(AND(Sufficient_data="Yes",Include_study?="Yes",Subgroup&lt;&gt;""),Input!Effect_size,"")</f>
        <v/>
      </c>
      <c r="AB158" s="6" t="str">
        <f t="shared" si="275"/>
        <v/>
      </c>
      <c r="AC158" s="6" t="str">
        <f t="shared" si="276"/>
        <v/>
      </c>
      <c r="AD158" s="6" t="str">
        <f t="shared" si="277"/>
        <v/>
      </c>
      <c r="AE158" s="6" t="str">
        <f t="shared" si="278"/>
        <v/>
      </c>
      <c r="AF158" s="6" t="str">
        <f t="shared" si="279"/>
        <v/>
      </c>
      <c r="AG158" s="125" t="str">
        <f t="shared" si="280"/>
        <v/>
      </c>
      <c r="AH158" s="128" t="str">
        <f t="shared" si="281"/>
        <v/>
      </c>
      <c r="AI158" s="33"/>
      <c r="AJ158" s="75" t="e">
        <f t="shared" si="246"/>
        <v>#N/A</v>
      </c>
      <c r="AK158" s="37" t="e">
        <f t="shared" si="282"/>
        <v>#N/A</v>
      </c>
      <c r="AL158" s="54" t="e">
        <f t="shared" si="283"/>
        <v>#N/A</v>
      </c>
      <c r="AM158" s="33"/>
      <c r="AN158" s="77" t="str">
        <f t="shared" si="247"/>
        <v/>
      </c>
      <c r="AO158" s="6" t="str">
        <f>IF(AND(Sufficient_data="Yes",Include_study?="Yes",Subgroup&lt;&gt;""),IF(COUNTIFS(Input!G$2:G157,"="&amp;"Yes",Input!C$2:C157,"="&amp;"Yes",Input!H$2:H157,"="&amp;Subgroup)&gt;0,"",Subgroup),"")</f>
        <v/>
      </c>
      <c r="AP158" s="16" t="str">
        <f t="shared" si="248"/>
        <v/>
      </c>
      <c r="AQ158" s="10" t="str">
        <f t="shared" si="249"/>
        <v/>
      </c>
      <c r="AR158" s="6" t="str">
        <f t="shared" si="250"/>
        <v/>
      </c>
      <c r="AS158" s="24" t="str">
        <f t="shared" si="251"/>
        <v/>
      </c>
      <c r="AT158" s="12" t="str">
        <f t="shared" si="252"/>
        <v/>
      </c>
      <c r="AU158" s="6" t="str">
        <f t="shared" si="253"/>
        <v/>
      </c>
      <c r="AV158" s="43" t="str">
        <f t="shared" si="284"/>
        <v/>
      </c>
      <c r="AW158" s="6" t="str">
        <f t="shared" si="254"/>
        <v/>
      </c>
      <c r="AX158" s="6" t="str">
        <f t="shared" si="255"/>
        <v/>
      </c>
      <c r="AY158" s="43" t="str">
        <f t="shared" si="285"/>
        <v/>
      </c>
      <c r="AZ158" s="16" t="str">
        <f t="shared" si="256"/>
        <v/>
      </c>
      <c r="BA158" s="131" t="str">
        <f t="shared" si="286"/>
        <v/>
      </c>
      <c r="BB158" s="131" t="str">
        <f t="shared" si="287"/>
        <v/>
      </c>
      <c r="BC158" s="6" t="str">
        <f t="shared" si="257"/>
        <v/>
      </c>
      <c r="BD158" s="6" t="str">
        <f t="shared" si="258"/>
        <v/>
      </c>
      <c r="BE158" s="131" t="str">
        <f t="shared" si="288"/>
        <v/>
      </c>
      <c r="BF158" s="131" t="str">
        <f t="shared" si="289"/>
        <v/>
      </c>
      <c r="BG158" s="6" t="str">
        <f t="shared" si="259"/>
        <v/>
      </c>
      <c r="BH158" s="6" t="str">
        <f t="shared" si="260"/>
        <v/>
      </c>
      <c r="BI158" s="6" t="str">
        <f t="shared" si="261"/>
        <v/>
      </c>
      <c r="BJ158" s="6" t="e">
        <f t="shared" si="262"/>
        <v>#N/A</v>
      </c>
      <c r="BK158" s="12" t="str">
        <f t="shared" si="304"/>
        <v/>
      </c>
      <c r="BL158" s="6" t="str">
        <f t="shared" si="263"/>
        <v/>
      </c>
      <c r="BM158" s="6" t="str">
        <f t="shared" si="290"/>
        <v/>
      </c>
      <c r="BN158" s="37" t="str">
        <f t="shared" si="264"/>
        <v/>
      </c>
      <c r="BO158" s="54" t="str">
        <f t="shared" si="305"/>
        <v/>
      </c>
      <c r="BP158" s="33"/>
      <c r="BQ158" s="33"/>
      <c r="BR158" s="33"/>
      <c r="BS158" s="33"/>
      <c r="BT158" s="164"/>
      <c r="BU158" s="6" t="e">
        <f t="shared" si="291"/>
        <v>#N/A</v>
      </c>
      <c r="BV158" s="6" t="e">
        <f t="shared" si="292"/>
        <v>#N/A</v>
      </c>
      <c r="BW158" s="6" t="str">
        <f t="shared" si="293"/>
        <v/>
      </c>
      <c r="BX158" s="6" t="str">
        <f>IF(AND(Sufficient_data="Yes",Include_study?="Yes",Moderator&lt;&gt;""),'Moderator Analysis'!F:F-CG$3,"")</f>
        <v/>
      </c>
      <c r="BY158" s="54" t="str">
        <f>IF(AND(Sufficient_data="Yes",Include_study?="Yes",Moderator&lt;&gt;""),Weightf*(Effect_size-CG$5-CG$4*'Moderator Analysis'!F:F)^2,"")</f>
        <v/>
      </c>
      <c r="BZ158" s="33"/>
      <c r="CA158" s="75" t="str">
        <f>IF(AND(Sufficient_data="Yes",Include_study?="Yes",Moderator&lt;&gt;""),1/('Publication Bias Analysis'!F158^2+CG$7),"")</f>
        <v/>
      </c>
      <c r="CB158" s="6" t="str">
        <f>IF(AND(Sufficient_data="Yes",Include_study?="Yes",CA158&lt;&gt;""),Effect_size-'Moderator Analysis'!J$37,"")</f>
        <v/>
      </c>
      <c r="CC158" s="6" t="str">
        <f t="shared" si="294"/>
        <v/>
      </c>
      <c r="CD158" s="54" t="str">
        <f>IF(AND(Sufficient_data="Yes",Include_study?="Yes",CA158&lt;&gt;""),CA:CA*(Effect_size-'Moderator Analysis'!J$29-'Moderator Analysis'!J$30*Moderator)^2,"")</f>
        <v/>
      </c>
      <c r="CI158" s="164"/>
      <c r="CJ158" s="166"/>
      <c r="CK158" s="6" t="str">
        <f t="shared" si="233"/>
        <v/>
      </c>
      <c r="CL158" s="37" t="str">
        <f t="shared" si="295"/>
        <v/>
      </c>
      <c r="CM158" s="37" t="str">
        <f>IF(AND(Include_study?="Yes",Sufficient_data="Yes"),1/(Standard_error^2+IF(Additional_model="Fixed effect",0,'Publication Bias Analysis'!L$32)),"")</f>
        <v/>
      </c>
      <c r="CN158" s="37" t="str">
        <f>IF(AND(Include_study?="Yes",Sufficient_data="Yes"),'Publication Bias Analysis'!E:E-'Publication Bias Analysis'!I$29,"")</f>
        <v/>
      </c>
      <c r="CO158" s="37" t="str">
        <f t="shared" si="296"/>
        <v/>
      </c>
      <c r="CP158" s="37" t="str">
        <f t="shared" si="297"/>
        <v/>
      </c>
      <c r="CQ158" s="104" t="str">
        <f t="shared" si="298"/>
        <v/>
      </c>
      <c r="CR158" s="104" t="str">
        <f>IF(AND(Include_study?="Yes",Sufficient_data="Yes"),CQ:CQ+IF(DC:DC&lt;0,-1,1)*COUNTIF(CQ$2:CQ157,CQ:CQ),"")</f>
        <v/>
      </c>
      <c r="CS158" s="104" t="str">
        <f>IF(AND(Include_study?="Yes",Sufficient_data="Yes"),RANK(DG:DG,DG:DG,1)*IF(DF:DF&lt;0,-1,1)+IF(DF:DF&lt;0,-1,1)*COUNTIF(CQ$2:CQ157,CQ:CQ),"")</f>
        <v/>
      </c>
      <c r="CT158" s="104" t="str">
        <f>IF(AND(Include_study?="Yes",Sufficient_data="Yes"),RANK(DJ:DJ,DJ:DJ,1)*IF(DI:DI&lt;0,-1,1)+IF(DI:DI&lt;0,-1,1)*COUNTIF(CQ$2:CQ157,CQ:CQ),"")</f>
        <v/>
      </c>
      <c r="CU158" s="6" t="e">
        <f>IF(AND(Include_study?="Yes",Sufficient_data="Yes"),'Publication Bias Analysis'!E:E,NA())</f>
        <v>#N/A</v>
      </c>
      <c r="CV158" s="54" t="e">
        <f>IF(AND(Include_study?="Yes",Sufficient_data="Yes"),'Publication Bias Analysis'!F:F,NA())</f>
        <v>#N/A</v>
      </c>
      <c r="CW158" s="33"/>
      <c r="CX158" s="33"/>
      <c r="CY158" s="33"/>
      <c r="CZ158" s="33"/>
      <c r="DA158" s="33"/>
      <c r="DB158" s="157"/>
      <c r="DC15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8" s="6" t="str">
        <f t="shared" si="265"/>
        <v/>
      </c>
      <c r="DE158" s="54" t="str">
        <f>IF(AND(Include_study?="Yes",Sufficient_data="Yes"),1/('Publication Bias Analysis'!F:F^2+IF(Additional_model="Fixed effect",0,$DN$6)),"")</f>
        <v/>
      </c>
      <c r="DF158" s="6" t="str">
        <f>IF(AND(Include_study?="Yes",Sufficient_data="Yes"),IF('Publication Bias Analysis'!L$38="Left",'Publication Bias Analysis'!E:E-DN$3,DN$3-'Publication Bias Analysis'!E:E),"")</f>
        <v/>
      </c>
      <c r="DG158" s="6" t="str">
        <f t="shared" si="266"/>
        <v/>
      </c>
      <c r="DH158" s="54" t="str">
        <f>IF(AND(DF158&lt;&gt;"",CR158&lt;=MAX(CR:CR)-DN$7),1/('Publication Bias Analysis'!F:F^2+IF(Additional_model="Fixed effect",0,$DN$13)),"")</f>
        <v/>
      </c>
      <c r="DI158" s="6" t="str">
        <f>IF(AND(Include_study?="Yes",Sufficient_data="Yes"),IF('Publication Bias Analysis'!L$38="Left",'Publication Bias Analysis'!E:E-DN$10,DN$10-'Publication Bias Analysis'!E:E),"")</f>
        <v/>
      </c>
      <c r="DJ158" s="6" t="str">
        <f t="shared" si="267"/>
        <v/>
      </c>
      <c r="DK158" s="54" t="str">
        <f t="shared" si="299"/>
        <v/>
      </c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W158" s="33"/>
      <c r="DX158" s="33"/>
      <c r="DY158" s="33"/>
      <c r="DZ158" s="33"/>
      <c r="EA158" s="33"/>
      <c r="EB158" s="157"/>
      <c r="EC158" s="6" t="str">
        <f>IF(AND(Include_study?="Yes",Sufficient_data="Yes"),Calculations!CO:CO-AVERAGE(Calculations!CO:CO),"")</f>
        <v/>
      </c>
      <c r="ED158" s="54" t="str">
        <f>IF(AND(Include_study?="Yes",Sufficient_data="Yes"),Calculations!CP158-('Publication Bias Analysis'!P$3+Calculations!CO158*'Publication Bias Analysis'!P$4),"")</f>
        <v/>
      </c>
      <c r="EE158" s="33"/>
      <c r="EF158" s="157"/>
      <c r="EG158" s="6" t="str">
        <f t="shared" si="300"/>
        <v/>
      </c>
      <c r="EH158" s="6" t="str">
        <f t="shared" si="240"/>
        <v/>
      </c>
      <c r="EI158" s="10" t="str">
        <f t="shared" si="301"/>
        <v/>
      </c>
      <c r="EJ158" s="10" t="str">
        <f t="shared" si="302"/>
        <v/>
      </c>
      <c r="EK158" s="10" t="str">
        <f>IF(AND(Include_study?="Yes",Sufficient_data="Yes"),COUNTIFS(EI$2:EI157,"&lt;"&amp;EI158,EJ$2:EJ157,"&lt;"&amp;EJ158)+COUNTIFS(EI$2:EI157,"&gt;"&amp;EI158,EJ$2:EJ157,"&gt;"&amp;EJ158)+COUNTIFS(EI159:EI$201,"&lt;"&amp;EI158,EJ159:EJ$201,"&lt;"&amp;EJ158)+COUNTIFS(EI159:EI$201,"&gt;"&amp;EI158,EJ159:EJ$201,"&gt;"&amp;EJ158),"")</f>
        <v/>
      </c>
      <c r="EL158" s="70" t="str">
        <f>IF(AND(Include_study?="Yes",Sufficient_data="Yes"),COUNTIFS(EI$2:EI157,"&lt;"&amp;EI158,EJ$2:EJ157,"&gt;"&amp;EJ158)+COUNTIFS(EI$2:EI157,"&gt;"&amp;EI158,EJ$2:EJ157,"&lt;"&amp;EJ158)+COUNTIFS(EI159:EI$201,"&lt;"&amp;EI158,EJ159:EJ$201,"&gt;"&amp;EJ158)+COUNTIFS(EI159:EI$201,"&gt;"&amp;EI158,EJ159:EJ$201,"&lt;"&amp;EJ158),"")</f>
        <v/>
      </c>
      <c r="EN158" s="157"/>
      <c r="EO158" s="33"/>
      <c r="EP158" s="33"/>
      <c r="EQ158" s="33"/>
      <c r="ER158" s="33"/>
      <c r="ES158" s="157"/>
      <c r="ET158" s="6" t="e">
        <f t="shared" si="243"/>
        <v>#N/A</v>
      </c>
      <c r="EU158" s="54" t="e">
        <f t="shared" si="244"/>
        <v>#N/A</v>
      </c>
      <c r="EV158" s="33"/>
      <c r="EW158" s="33"/>
      <c r="EX158" s="33"/>
      <c r="EY158" s="33"/>
      <c r="EZ158" s="33"/>
      <c r="FA158" s="157"/>
      <c r="FB158" s="10" t="str">
        <f>IF('Publication Bias Analysis'!AS:AS&lt;&gt;"",RANK('Publication Bias Analysis'!AS:AS,'Publication Bias Analysis'!AS:AS,1)+COUNTIF('Publication Bias Analysis'!AS$2:AS157,'Publication Bias Analysis'!AS158),"")</f>
        <v/>
      </c>
      <c r="FC158" s="6" t="str">
        <f t="shared" si="268"/>
        <v/>
      </c>
      <c r="FD158" s="43" t="e">
        <f>IF(AND(Include_study?="Yes",Sufficient_data="Yes"),'Publication Bias Analysis'!AR158,NA())</f>
        <v>#N/A</v>
      </c>
      <c r="FE158" s="43" t="e">
        <f>IF(AND(Include_study?="Yes",Sufficient_data="Yes"),'Publication Bias Analysis'!AS158,NA())</f>
        <v>#N/A</v>
      </c>
      <c r="FF158" s="6" t="str">
        <f>IF(AND(Include_study?="Yes",Sufficient_data="Yes"),Calculations!FD158-AVERAGE('Publication Bias Analysis'!AR:AR),"")</f>
        <v/>
      </c>
      <c r="FG158" s="54" t="str">
        <f>IF(AND(Include_study?="Yes",Sufficient_data="Yes"),FE:FE-('Publication Bias Analysis'!AV$30+'Publication Bias Analysis'!AV$31*FD:FD),"")</f>
        <v/>
      </c>
      <c r="FM158" s="157"/>
      <c r="FN158" s="6" t="str">
        <f t="shared" si="303"/>
        <v/>
      </c>
      <c r="FO158" s="6" t="str">
        <f t="shared" si="269"/>
        <v/>
      </c>
      <c r="FP158" s="54" t="str">
        <f t="shared" si="306"/>
        <v/>
      </c>
      <c r="FQ158" s="33"/>
    </row>
    <row r="159" spans="1:173" x14ac:dyDescent="0.2">
      <c r="A159" s="163"/>
      <c r="B159" s="10" t="str">
        <f>IF(AND(Sufficient_data="Yes",Include_study?="Yes"),IF(AND(Sort_By=$E$1,Order="Ascending"),IF(Input!Study_name="",COUNTIFS(Input!Study_name,"&lt;&gt;"&amp;"",Include_study?,"Yes",Sufficient_data,"Yes")+1,IF(COUNT(E159)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59" s="10" t="str">
        <f>IF(B159&lt;&gt;"",IF(B159=0,COUNTIF(B$2:B158,0)+1,COUNTIF(B$2:B158,B159)+COUNTIF(B:B,"&lt;"&amp;B159)+1),"")</f>
        <v/>
      </c>
      <c r="D159" s="10" t="str">
        <f t="shared" si="206"/>
        <v/>
      </c>
      <c r="E159" s="6" t="str">
        <f>IF(AND(Sufficient_data="Yes",Include_study?="Yes",Input!Study_name&lt;&gt;""),Input!Study_name,"")</f>
        <v/>
      </c>
      <c r="F159" s="6" t="str">
        <f>IF(AND(Sufficient_data="Yes",Include_study?="Yes"),Input!Effect_size,"")</f>
        <v/>
      </c>
      <c r="G159" s="10" t="str">
        <f>IF(AND(Sufficient_data="Yes",Include_study?="Yes",Input!Number_of_observations&lt;&gt;""),Input!Number_of_observations,"")</f>
        <v/>
      </c>
      <c r="H159" s="6" t="str">
        <f>IF(AND(Sufficient_data="Yes",Include_study?="Yes"),Input!Standard_error,"")</f>
        <v/>
      </c>
      <c r="I159" s="6" t="str">
        <f t="shared" si="207"/>
        <v/>
      </c>
      <c r="J159" s="6" t="str">
        <f t="shared" si="208"/>
        <v/>
      </c>
      <c r="K159" s="6" t="str">
        <f t="shared" si="270"/>
        <v/>
      </c>
      <c r="L159" s="6" t="str">
        <f t="shared" si="271"/>
        <v/>
      </c>
      <c r="M159" s="120" t="str">
        <f t="shared" si="272"/>
        <v/>
      </c>
      <c r="N159" s="54" t="str">
        <f t="shared" si="273"/>
        <v/>
      </c>
      <c r="O159" s="33"/>
      <c r="P159" s="75" t="e">
        <f t="shared" si="213"/>
        <v>#N/A</v>
      </c>
      <c r="Q159" s="6" t="e">
        <f>IF(AND(Sufficient_data="Yes",Include_study?="Yes",Input!Number_of_observations&lt;&gt;""),Effect_size-CI_Lower_limit,NA())</f>
        <v>#N/A</v>
      </c>
      <c r="R159" s="54" t="e">
        <f>IF(AND(Sufficient_data="Yes",Include_study?="Yes",Input!Number_of_observations&lt;&gt;""),CI_Upper_limit-Effect_size,NA())</f>
        <v>#N/A</v>
      </c>
      <c r="S159" s="33"/>
      <c r="T159" s="33"/>
      <c r="U159" s="33"/>
      <c r="V159" s="33"/>
      <c r="W159" s="163"/>
      <c r="X159" s="16" t="str">
        <f t="shared" si="245"/>
        <v/>
      </c>
      <c r="Y159" s="6" t="str">
        <f t="shared" si="274"/>
        <v/>
      </c>
      <c r="Z159" s="6" t="str">
        <f t="shared" si="215"/>
        <v/>
      </c>
      <c r="AA159" s="6" t="str">
        <f>IF(AND(Sufficient_data="Yes",Include_study?="Yes",Subgroup&lt;&gt;""),Input!Effect_size,"")</f>
        <v/>
      </c>
      <c r="AB159" s="6" t="str">
        <f t="shared" si="275"/>
        <v/>
      </c>
      <c r="AC159" s="6" t="str">
        <f t="shared" si="276"/>
        <v/>
      </c>
      <c r="AD159" s="6" t="str">
        <f t="shared" si="277"/>
        <v/>
      </c>
      <c r="AE159" s="6" t="str">
        <f t="shared" si="278"/>
        <v/>
      </c>
      <c r="AF159" s="6" t="str">
        <f t="shared" si="279"/>
        <v/>
      </c>
      <c r="AG159" s="125" t="str">
        <f t="shared" si="280"/>
        <v/>
      </c>
      <c r="AH159" s="128" t="str">
        <f t="shared" si="281"/>
        <v/>
      </c>
      <c r="AI159" s="33"/>
      <c r="AJ159" s="75" t="e">
        <f t="shared" si="246"/>
        <v>#N/A</v>
      </c>
      <c r="AK159" s="37" t="e">
        <f t="shared" si="282"/>
        <v>#N/A</v>
      </c>
      <c r="AL159" s="54" t="e">
        <f t="shared" si="283"/>
        <v>#N/A</v>
      </c>
      <c r="AM159" s="33"/>
      <c r="AN159" s="77" t="str">
        <f t="shared" si="247"/>
        <v/>
      </c>
      <c r="AO159" s="6" t="str">
        <f>IF(AND(Sufficient_data="Yes",Include_study?="Yes",Subgroup&lt;&gt;""),IF(COUNTIFS(Input!G$2:G158,"="&amp;"Yes",Input!C$2:C158,"="&amp;"Yes",Input!H$2:H158,"="&amp;Subgroup)&gt;0,"",Subgroup),"")</f>
        <v/>
      </c>
      <c r="AP159" s="16" t="str">
        <f t="shared" si="248"/>
        <v/>
      </c>
      <c r="AQ159" s="10" t="str">
        <f t="shared" si="249"/>
        <v/>
      </c>
      <c r="AR159" s="6" t="str">
        <f t="shared" si="250"/>
        <v/>
      </c>
      <c r="AS159" s="24" t="str">
        <f t="shared" si="251"/>
        <v/>
      </c>
      <c r="AT159" s="12" t="str">
        <f t="shared" si="252"/>
        <v/>
      </c>
      <c r="AU159" s="6" t="str">
        <f t="shared" si="253"/>
        <v/>
      </c>
      <c r="AV159" s="43" t="str">
        <f t="shared" si="284"/>
        <v/>
      </c>
      <c r="AW159" s="6" t="str">
        <f t="shared" si="254"/>
        <v/>
      </c>
      <c r="AX159" s="6" t="str">
        <f t="shared" si="255"/>
        <v/>
      </c>
      <c r="AY159" s="43" t="str">
        <f t="shared" si="285"/>
        <v/>
      </c>
      <c r="AZ159" s="16" t="str">
        <f t="shared" si="256"/>
        <v/>
      </c>
      <c r="BA159" s="131" t="str">
        <f t="shared" si="286"/>
        <v/>
      </c>
      <c r="BB159" s="131" t="str">
        <f t="shared" si="287"/>
        <v/>
      </c>
      <c r="BC159" s="6" t="str">
        <f t="shared" si="257"/>
        <v/>
      </c>
      <c r="BD159" s="6" t="str">
        <f t="shared" si="258"/>
        <v/>
      </c>
      <c r="BE159" s="131" t="str">
        <f t="shared" si="288"/>
        <v/>
      </c>
      <c r="BF159" s="131" t="str">
        <f t="shared" si="289"/>
        <v/>
      </c>
      <c r="BG159" s="6" t="str">
        <f t="shared" si="259"/>
        <v/>
      </c>
      <c r="BH159" s="6" t="str">
        <f t="shared" si="260"/>
        <v/>
      </c>
      <c r="BI159" s="6" t="str">
        <f t="shared" si="261"/>
        <v/>
      </c>
      <c r="BJ159" s="6" t="e">
        <f t="shared" si="262"/>
        <v>#N/A</v>
      </c>
      <c r="BK159" s="12" t="str">
        <f t="shared" si="304"/>
        <v/>
      </c>
      <c r="BL159" s="6" t="str">
        <f t="shared" si="263"/>
        <v/>
      </c>
      <c r="BM159" s="6" t="str">
        <f t="shared" si="290"/>
        <v/>
      </c>
      <c r="BN159" s="37" t="str">
        <f t="shared" si="264"/>
        <v/>
      </c>
      <c r="BO159" s="54" t="str">
        <f t="shared" si="305"/>
        <v/>
      </c>
      <c r="BP159" s="33"/>
      <c r="BQ159" s="33"/>
      <c r="BR159" s="33"/>
      <c r="BS159" s="33"/>
      <c r="BT159" s="164"/>
      <c r="BU159" s="6" t="e">
        <f t="shared" si="291"/>
        <v>#N/A</v>
      </c>
      <c r="BV159" s="6" t="e">
        <f t="shared" si="292"/>
        <v>#N/A</v>
      </c>
      <c r="BW159" s="6" t="str">
        <f t="shared" si="293"/>
        <v/>
      </c>
      <c r="BX159" s="6" t="str">
        <f>IF(AND(Sufficient_data="Yes",Include_study?="Yes",Moderator&lt;&gt;""),'Moderator Analysis'!F:F-CG$3,"")</f>
        <v/>
      </c>
      <c r="BY159" s="54" t="str">
        <f>IF(AND(Sufficient_data="Yes",Include_study?="Yes",Moderator&lt;&gt;""),Weightf*(Effect_size-CG$5-CG$4*'Moderator Analysis'!F:F)^2,"")</f>
        <v/>
      </c>
      <c r="BZ159" s="33"/>
      <c r="CA159" s="75" t="str">
        <f>IF(AND(Sufficient_data="Yes",Include_study?="Yes",Moderator&lt;&gt;""),1/('Publication Bias Analysis'!F159^2+CG$7),"")</f>
        <v/>
      </c>
      <c r="CB159" s="6" t="str">
        <f>IF(AND(Sufficient_data="Yes",Include_study?="Yes",CA159&lt;&gt;""),Effect_size-'Moderator Analysis'!J$37,"")</f>
        <v/>
      </c>
      <c r="CC159" s="6" t="str">
        <f t="shared" si="294"/>
        <v/>
      </c>
      <c r="CD159" s="54" t="str">
        <f>IF(AND(Sufficient_data="Yes",Include_study?="Yes",CA159&lt;&gt;""),CA:CA*(Effect_size-'Moderator Analysis'!J$29-'Moderator Analysis'!J$30*Moderator)^2,"")</f>
        <v/>
      </c>
      <c r="CI159" s="164"/>
      <c r="CJ159" s="166"/>
      <c r="CK159" s="6" t="str">
        <f t="shared" si="233"/>
        <v/>
      </c>
      <c r="CL159" s="37" t="str">
        <f t="shared" si="295"/>
        <v/>
      </c>
      <c r="CM159" s="37" t="str">
        <f>IF(AND(Include_study?="Yes",Sufficient_data="Yes"),1/(Standard_error^2+IF(Additional_model="Fixed effect",0,'Publication Bias Analysis'!L$32)),"")</f>
        <v/>
      </c>
      <c r="CN159" s="37" t="str">
        <f>IF(AND(Include_study?="Yes",Sufficient_data="Yes"),'Publication Bias Analysis'!E:E-'Publication Bias Analysis'!I$29,"")</f>
        <v/>
      </c>
      <c r="CO159" s="37" t="str">
        <f t="shared" si="296"/>
        <v/>
      </c>
      <c r="CP159" s="37" t="str">
        <f t="shared" si="297"/>
        <v/>
      </c>
      <c r="CQ159" s="104" t="str">
        <f t="shared" si="298"/>
        <v/>
      </c>
      <c r="CR159" s="104" t="str">
        <f>IF(AND(Include_study?="Yes",Sufficient_data="Yes"),CQ:CQ+IF(DC:DC&lt;0,-1,1)*COUNTIF(CQ$2:CQ158,CQ:CQ),"")</f>
        <v/>
      </c>
      <c r="CS159" s="104" t="str">
        <f>IF(AND(Include_study?="Yes",Sufficient_data="Yes"),RANK(DG:DG,DG:DG,1)*IF(DF:DF&lt;0,-1,1)+IF(DF:DF&lt;0,-1,1)*COUNTIF(CQ$2:CQ158,CQ:CQ),"")</f>
        <v/>
      </c>
      <c r="CT159" s="104" t="str">
        <f>IF(AND(Include_study?="Yes",Sufficient_data="Yes"),RANK(DJ:DJ,DJ:DJ,1)*IF(DI:DI&lt;0,-1,1)+IF(DI:DI&lt;0,-1,1)*COUNTIF(CQ$2:CQ158,CQ:CQ),"")</f>
        <v/>
      </c>
      <c r="CU159" s="6" t="e">
        <f>IF(AND(Include_study?="Yes",Sufficient_data="Yes"),'Publication Bias Analysis'!E:E,NA())</f>
        <v>#N/A</v>
      </c>
      <c r="CV159" s="54" t="e">
        <f>IF(AND(Include_study?="Yes",Sufficient_data="Yes"),'Publication Bias Analysis'!F:F,NA())</f>
        <v>#N/A</v>
      </c>
      <c r="CW159" s="33"/>
      <c r="CX159" s="33"/>
      <c r="CY159" s="33"/>
      <c r="CZ159" s="33"/>
      <c r="DA159" s="33"/>
      <c r="DB159" s="157"/>
      <c r="DC15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59" s="6" t="str">
        <f t="shared" si="265"/>
        <v/>
      </c>
      <c r="DE159" s="54" t="str">
        <f>IF(AND(Include_study?="Yes",Sufficient_data="Yes"),1/('Publication Bias Analysis'!F:F^2+IF(Additional_model="Fixed effect",0,$DN$6)),"")</f>
        <v/>
      </c>
      <c r="DF159" s="6" t="str">
        <f>IF(AND(Include_study?="Yes",Sufficient_data="Yes"),IF('Publication Bias Analysis'!L$38="Left",'Publication Bias Analysis'!E:E-DN$3,DN$3-'Publication Bias Analysis'!E:E),"")</f>
        <v/>
      </c>
      <c r="DG159" s="6" t="str">
        <f t="shared" si="266"/>
        <v/>
      </c>
      <c r="DH159" s="54" t="str">
        <f>IF(AND(DF159&lt;&gt;"",CR159&lt;=MAX(CR:CR)-DN$7),1/('Publication Bias Analysis'!F:F^2+IF(Additional_model="Fixed effect",0,$DN$13)),"")</f>
        <v/>
      </c>
      <c r="DI159" s="6" t="str">
        <f>IF(AND(Include_study?="Yes",Sufficient_data="Yes"),IF('Publication Bias Analysis'!L$38="Left",'Publication Bias Analysis'!E:E-DN$10,DN$10-'Publication Bias Analysis'!E:E),"")</f>
        <v/>
      </c>
      <c r="DJ159" s="6" t="str">
        <f t="shared" si="267"/>
        <v/>
      </c>
      <c r="DK159" s="54" t="str">
        <f t="shared" si="299"/>
        <v/>
      </c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W159" s="33"/>
      <c r="DX159" s="33"/>
      <c r="DY159" s="33"/>
      <c r="DZ159" s="33"/>
      <c r="EA159" s="33"/>
      <c r="EB159" s="157"/>
      <c r="EC159" s="6" t="str">
        <f>IF(AND(Include_study?="Yes",Sufficient_data="Yes"),Calculations!CO:CO-AVERAGE(Calculations!CO:CO),"")</f>
        <v/>
      </c>
      <c r="ED159" s="54" t="str">
        <f>IF(AND(Include_study?="Yes",Sufficient_data="Yes"),Calculations!CP159-('Publication Bias Analysis'!P$3+Calculations!CO159*'Publication Bias Analysis'!P$4),"")</f>
        <v/>
      </c>
      <c r="EE159" s="33"/>
      <c r="EF159" s="157"/>
      <c r="EG159" s="6" t="str">
        <f t="shared" si="300"/>
        <v/>
      </c>
      <c r="EH159" s="6" t="str">
        <f t="shared" si="240"/>
        <v/>
      </c>
      <c r="EI159" s="10" t="str">
        <f t="shared" si="301"/>
        <v/>
      </c>
      <c r="EJ159" s="10" t="str">
        <f t="shared" si="302"/>
        <v/>
      </c>
      <c r="EK159" s="10" t="str">
        <f>IF(AND(Include_study?="Yes",Sufficient_data="Yes"),COUNTIFS(EI$2:EI158,"&lt;"&amp;EI159,EJ$2:EJ158,"&lt;"&amp;EJ159)+COUNTIFS(EI$2:EI158,"&gt;"&amp;EI159,EJ$2:EJ158,"&gt;"&amp;EJ159)+COUNTIFS(EI160:EI$201,"&lt;"&amp;EI159,EJ160:EJ$201,"&lt;"&amp;EJ159)+COUNTIFS(EI160:EI$201,"&gt;"&amp;EI159,EJ160:EJ$201,"&gt;"&amp;EJ159),"")</f>
        <v/>
      </c>
      <c r="EL159" s="70" t="str">
        <f>IF(AND(Include_study?="Yes",Sufficient_data="Yes"),COUNTIFS(EI$2:EI158,"&lt;"&amp;EI159,EJ$2:EJ158,"&gt;"&amp;EJ159)+COUNTIFS(EI$2:EI158,"&gt;"&amp;EI159,EJ$2:EJ158,"&lt;"&amp;EJ159)+COUNTIFS(EI160:EI$201,"&lt;"&amp;EI159,EJ160:EJ$201,"&gt;"&amp;EJ159)+COUNTIFS(EI160:EI$201,"&gt;"&amp;EI159,EJ160:EJ$201,"&lt;"&amp;EJ159),"")</f>
        <v/>
      </c>
      <c r="EN159" s="157"/>
      <c r="EO159" s="33"/>
      <c r="EP159" s="33"/>
      <c r="EQ159" s="33"/>
      <c r="ER159" s="33"/>
      <c r="ES159" s="157"/>
      <c r="ET159" s="6" t="e">
        <f t="shared" si="243"/>
        <v>#N/A</v>
      </c>
      <c r="EU159" s="54" t="e">
        <f t="shared" si="244"/>
        <v>#N/A</v>
      </c>
      <c r="EV159" s="33"/>
      <c r="EW159" s="33"/>
      <c r="EX159" s="33"/>
      <c r="EY159" s="33"/>
      <c r="EZ159" s="33"/>
      <c r="FA159" s="157"/>
      <c r="FB159" s="10" t="str">
        <f>IF('Publication Bias Analysis'!AS:AS&lt;&gt;"",RANK('Publication Bias Analysis'!AS:AS,'Publication Bias Analysis'!AS:AS,1)+COUNTIF('Publication Bias Analysis'!AS$2:AS158,'Publication Bias Analysis'!AS159),"")</f>
        <v/>
      </c>
      <c r="FC159" s="6" t="str">
        <f t="shared" si="268"/>
        <v/>
      </c>
      <c r="FD159" s="43" t="e">
        <f>IF(AND(Include_study?="Yes",Sufficient_data="Yes"),'Publication Bias Analysis'!AR159,NA())</f>
        <v>#N/A</v>
      </c>
      <c r="FE159" s="43" t="e">
        <f>IF(AND(Include_study?="Yes",Sufficient_data="Yes"),'Publication Bias Analysis'!AS159,NA())</f>
        <v>#N/A</v>
      </c>
      <c r="FF159" s="6" t="str">
        <f>IF(AND(Include_study?="Yes",Sufficient_data="Yes"),Calculations!FD159-AVERAGE('Publication Bias Analysis'!AR:AR),"")</f>
        <v/>
      </c>
      <c r="FG159" s="54" t="str">
        <f>IF(AND(Include_study?="Yes",Sufficient_data="Yes"),FE:FE-('Publication Bias Analysis'!AV$30+'Publication Bias Analysis'!AV$31*FD:FD),"")</f>
        <v/>
      </c>
      <c r="FM159" s="157"/>
      <c r="FN159" s="6" t="str">
        <f t="shared" si="303"/>
        <v/>
      </c>
      <c r="FO159" s="6" t="str">
        <f t="shared" si="269"/>
        <v/>
      </c>
      <c r="FP159" s="54" t="str">
        <f t="shared" si="306"/>
        <v/>
      </c>
      <c r="FQ159" s="33"/>
    </row>
    <row r="160" spans="1:173" x14ac:dyDescent="0.2">
      <c r="A160" s="163"/>
      <c r="B160" s="10" t="str">
        <f>IF(AND(Sufficient_data="Yes",Include_study?="Yes"),IF(AND(Sort_By=$E$1,Order="Ascending"),IF(Input!Study_name="",COUNTIFS(Input!Study_name,"&lt;&gt;"&amp;"",Include_study?,"Yes",Sufficient_data,"Yes")+1,IF(COUNT(E160)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0" s="10" t="str">
        <f>IF(B160&lt;&gt;"",IF(B160=0,COUNTIF(B$2:B159,0)+1,COUNTIF(B$2:B159,B160)+COUNTIF(B:B,"&lt;"&amp;B160)+1),"")</f>
        <v/>
      </c>
      <c r="D160" s="10" t="str">
        <f t="shared" si="206"/>
        <v/>
      </c>
      <c r="E160" s="6" t="str">
        <f>IF(AND(Sufficient_data="Yes",Include_study?="Yes",Input!Study_name&lt;&gt;""),Input!Study_name,"")</f>
        <v/>
      </c>
      <c r="F160" s="6" t="str">
        <f>IF(AND(Sufficient_data="Yes",Include_study?="Yes"),Input!Effect_size,"")</f>
        <v/>
      </c>
      <c r="G160" s="10" t="str">
        <f>IF(AND(Sufficient_data="Yes",Include_study?="Yes",Input!Number_of_observations&lt;&gt;""),Input!Number_of_observations,"")</f>
        <v/>
      </c>
      <c r="H160" s="6" t="str">
        <f>IF(AND(Sufficient_data="Yes",Include_study?="Yes"),Input!Standard_error,"")</f>
        <v/>
      </c>
      <c r="I160" s="6" t="str">
        <f t="shared" si="207"/>
        <v/>
      </c>
      <c r="J160" s="6" t="str">
        <f t="shared" si="208"/>
        <v/>
      </c>
      <c r="K160" s="6" t="str">
        <f t="shared" si="270"/>
        <v/>
      </c>
      <c r="L160" s="6" t="str">
        <f t="shared" si="271"/>
        <v/>
      </c>
      <c r="M160" s="120" t="str">
        <f t="shared" si="272"/>
        <v/>
      </c>
      <c r="N160" s="54" t="str">
        <f t="shared" si="273"/>
        <v/>
      </c>
      <c r="O160" s="33"/>
      <c r="P160" s="75" t="e">
        <f t="shared" si="213"/>
        <v>#N/A</v>
      </c>
      <c r="Q160" s="6" t="e">
        <f>IF(AND(Sufficient_data="Yes",Include_study?="Yes",Input!Number_of_observations&lt;&gt;""),Effect_size-CI_Lower_limit,NA())</f>
        <v>#N/A</v>
      </c>
      <c r="R160" s="54" t="e">
        <f>IF(AND(Sufficient_data="Yes",Include_study?="Yes",Input!Number_of_observations&lt;&gt;""),CI_Upper_limit-Effect_size,NA())</f>
        <v>#N/A</v>
      </c>
      <c r="S160" s="33"/>
      <c r="T160" s="33"/>
      <c r="U160" s="33"/>
      <c r="V160" s="33"/>
      <c r="W160" s="163"/>
      <c r="X160" s="16" t="str">
        <f t="shared" si="245"/>
        <v/>
      </c>
      <c r="Y160" s="6" t="str">
        <f t="shared" si="274"/>
        <v/>
      </c>
      <c r="Z160" s="6" t="str">
        <f t="shared" si="215"/>
        <v/>
      </c>
      <c r="AA160" s="6" t="str">
        <f>IF(AND(Sufficient_data="Yes",Include_study?="Yes",Subgroup&lt;&gt;""),Input!Effect_size,"")</f>
        <v/>
      </c>
      <c r="AB160" s="6" t="str">
        <f t="shared" si="275"/>
        <v/>
      </c>
      <c r="AC160" s="6" t="str">
        <f t="shared" si="276"/>
        <v/>
      </c>
      <c r="AD160" s="6" t="str">
        <f t="shared" si="277"/>
        <v/>
      </c>
      <c r="AE160" s="6" t="str">
        <f t="shared" si="278"/>
        <v/>
      </c>
      <c r="AF160" s="6" t="str">
        <f t="shared" si="279"/>
        <v/>
      </c>
      <c r="AG160" s="125" t="str">
        <f t="shared" si="280"/>
        <v/>
      </c>
      <c r="AH160" s="128" t="str">
        <f t="shared" si="281"/>
        <v/>
      </c>
      <c r="AI160" s="33"/>
      <c r="AJ160" s="75" t="e">
        <f t="shared" si="246"/>
        <v>#N/A</v>
      </c>
      <c r="AK160" s="37" t="e">
        <f t="shared" si="282"/>
        <v>#N/A</v>
      </c>
      <c r="AL160" s="54" t="e">
        <f t="shared" si="283"/>
        <v>#N/A</v>
      </c>
      <c r="AM160" s="33"/>
      <c r="AN160" s="77" t="str">
        <f t="shared" si="247"/>
        <v/>
      </c>
      <c r="AO160" s="6" t="str">
        <f>IF(AND(Sufficient_data="Yes",Include_study?="Yes",Subgroup&lt;&gt;""),IF(COUNTIFS(Input!G$2:G159,"="&amp;"Yes",Input!C$2:C159,"="&amp;"Yes",Input!H$2:H159,"="&amp;Subgroup)&gt;0,"",Subgroup),"")</f>
        <v/>
      </c>
      <c r="AP160" s="16" t="str">
        <f t="shared" si="248"/>
        <v/>
      </c>
      <c r="AQ160" s="10" t="str">
        <f t="shared" si="249"/>
        <v/>
      </c>
      <c r="AR160" s="6" t="str">
        <f t="shared" si="250"/>
        <v/>
      </c>
      <c r="AS160" s="24" t="str">
        <f t="shared" si="251"/>
        <v/>
      </c>
      <c r="AT160" s="12" t="str">
        <f t="shared" si="252"/>
        <v/>
      </c>
      <c r="AU160" s="6" t="str">
        <f t="shared" si="253"/>
        <v/>
      </c>
      <c r="AV160" s="43" t="str">
        <f t="shared" si="284"/>
        <v/>
      </c>
      <c r="AW160" s="6" t="str">
        <f t="shared" si="254"/>
        <v/>
      </c>
      <c r="AX160" s="6" t="str">
        <f t="shared" si="255"/>
        <v/>
      </c>
      <c r="AY160" s="43" t="str">
        <f t="shared" si="285"/>
        <v/>
      </c>
      <c r="AZ160" s="16" t="str">
        <f t="shared" si="256"/>
        <v/>
      </c>
      <c r="BA160" s="131" t="str">
        <f t="shared" si="286"/>
        <v/>
      </c>
      <c r="BB160" s="131" t="str">
        <f t="shared" si="287"/>
        <v/>
      </c>
      <c r="BC160" s="6" t="str">
        <f t="shared" si="257"/>
        <v/>
      </c>
      <c r="BD160" s="6" t="str">
        <f t="shared" si="258"/>
        <v/>
      </c>
      <c r="BE160" s="131" t="str">
        <f t="shared" si="288"/>
        <v/>
      </c>
      <c r="BF160" s="131" t="str">
        <f t="shared" si="289"/>
        <v/>
      </c>
      <c r="BG160" s="6" t="str">
        <f t="shared" si="259"/>
        <v/>
      </c>
      <c r="BH160" s="6" t="str">
        <f t="shared" si="260"/>
        <v/>
      </c>
      <c r="BI160" s="6" t="str">
        <f t="shared" si="261"/>
        <v/>
      </c>
      <c r="BJ160" s="6" t="e">
        <f t="shared" si="262"/>
        <v>#N/A</v>
      </c>
      <c r="BK160" s="12" t="str">
        <f t="shared" si="304"/>
        <v/>
      </c>
      <c r="BL160" s="6" t="str">
        <f t="shared" si="263"/>
        <v/>
      </c>
      <c r="BM160" s="6" t="str">
        <f t="shared" si="290"/>
        <v/>
      </c>
      <c r="BN160" s="37" t="str">
        <f t="shared" si="264"/>
        <v/>
      </c>
      <c r="BO160" s="54" t="str">
        <f t="shared" si="305"/>
        <v/>
      </c>
      <c r="BP160" s="33"/>
      <c r="BQ160" s="33"/>
      <c r="BR160" s="33"/>
      <c r="BS160" s="33"/>
      <c r="BT160" s="164"/>
      <c r="BU160" s="6" t="e">
        <f t="shared" si="291"/>
        <v>#N/A</v>
      </c>
      <c r="BV160" s="6" t="e">
        <f t="shared" si="292"/>
        <v>#N/A</v>
      </c>
      <c r="BW160" s="6" t="str">
        <f t="shared" si="293"/>
        <v/>
      </c>
      <c r="BX160" s="6" t="str">
        <f>IF(AND(Sufficient_data="Yes",Include_study?="Yes",Moderator&lt;&gt;""),'Moderator Analysis'!F:F-CG$3,"")</f>
        <v/>
      </c>
      <c r="BY160" s="54" t="str">
        <f>IF(AND(Sufficient_data="Yes",Include_study?="Yes",Moderator&lt;&gt;""),Weightf*(Effect_size-CG$5-CG$4*'Moderator Analysis'!F:F)^2,"")</f>
        <v/>
      </c>
      <c r="BZ160" s="33"/>
      <c r="CA160" s="75" t="str">
        <f>IF(AND(Sufficient_data="Yes",Include_study?="Yes",Moderator&lt;&gt;""),1/('Publication Bias Analysis'!F160^2+CG$7),"")</f>
        <v/>
      </c>
      <c r="CB160" s="6" t="str">
        <f>IF(AND(Sufficient_data="Yes",Include_study?="Yes",CA160&lt;&gt;""),Effect_size-'Moderator Analysis'!J$37,"")</f>
        <v/>
      </c>
      <c r="CC160" s="6" t="str">
        <f t="shared" si="294"/>
        <v/>
      </c>
      <c r="CD160" s="54" t="str">
        <f>IF(AND(Sufficient_data="Yes",Include_study?="Yes",CA160&lt;&gt;""),CA:CA*(Effect_size-'Moderator Analysis'!J$29-'Moderator Analysis'!J$30*Moderator)^2,"")</f>
        <v/>
      </c>
      <c r="CI160" s="164"/>
      <c r="CJ160" s="166"/>
      <c r="CK160" s="6" t="str">
        <f t="shared" si="233"/>
        <v/>
      </c>
      <c r="CL160" s="37" t="str">
        <f t="shared" si="295"/>
        <v/>
      </c>
      <c r="CM160" s="37" t="str">
        <f>IF(AND(Include_study?="Yes",Sufficient_data="Yes"),1/(Standard_error^2+IF(Additional_model="Fixed effect",0,'Publication Bias Analysis'!L$32)),"")</f>
        <v/>
      </c>
      <c r="CN160" s="37" t="str">
        <f>IF(AND(Include_study?="Yes",Sufficient_data="Yes"),'Publication Bias Analysis'!E:E-'Publication Bias Analysis'!I$29,"")</f>
        <v/>
      </c>
      <c r="CO160" s="37" t="str">
        <f t="shared" si="296"/>
        <v/>
      </c>
      <c r="CP160" s="37" t="str">
        <f t="shared" si="297"/>
        <v/>
      </c>
      <c r="CQ160" s="104" t="str">
        <f t="shared" si="298"/>
        <v/>
      </c>
      <c r="CR160" s="104" t="str">
        <f>IF(AND(Include_study?="Yes",Sufficient_data="Yes"),CQ:CQ+IF(DC:DC&lt;0,-1,1)*COUNTIF(CQ$2:CQ159,CQ:CQ),"")</f>
        <v/>
      </c>
      <c r="CS160" s="104" t="str">
        <f>IF(AND(Include_study?="Yes",Sufficient_data="Yes"),RANK(DG:DG,DG:DG,1)*IF(DF:DF&lt;0,-1,1)+IF(DF:DF&lt;0,-1,1)*COUNTIF(CQ$2:CQ159,CQ:CQ),"")</f>
        <v/>
      </c>
      <c r="CT160" s="104" t="str">
        <f>IF(AND(Include_study?="Yes",Sufficient_data="Yes"),RANK(DJ:DJ,DJ:DJ,1)*IF(DI:DI&lt;0,-1,1)+IF(DI:DI&lt;0,-1,1)*COUNTIF(CQ$2:CQ159,CQ:CQ),"")</f>
        <v/>
      </c>
      <c r="CU160" s="6" t="e">
        <f>IF(AND(Include_study?="Yes",Sufficient_data="Yes"),'Publication Bias Analysis'!E:E,NA())</f>
        <v>#N/A</v>
      </c>
      <c r="CV160" s="54" t="e">
        <f>IF(AND(Include_study?="Yes",Sufficient_data="Yes"),'Publication Bias Analysis'!F:F,NA())</f>
        <v>#N/A</v>
      </c>
      <c r="CW160" s="33"/>
      <c r="CX160" s="33"/>
      <c r="CY160" s="33"/>
      <c r="CZ160" s="33"/>
      <c r="DA160" s="33"/>
      <c r="DB160" s="157"/>
      <c r="DC16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0" s="6" t="str">
        <f t="shared" si="265"/>
        <v/>
      </c>
      <c r="DE160" s="54" t="str">
        <f>IF(AND(Include_study?="Yes",Sufficient_data="Yes"),1/('Publication Bias Analysis'!F:F^2+IF(Additional_model="Fixed effect",0,$DN$6)),"")</f>
        <v/>
      </c>
      <c r="DF160" s="6" t="str">
        <f>IF(AND(Include_study?="Yes",Sufficient_data="Yes"),IF('Publication Bias Analysis'!L$38="Left",'Publication Bias Analysis'!E:E-DN$3,DN$3-'Publication Bias Analysis'!E:E),"")</f>
        <v/>
      </c>
      <c r="DG160" s="6" t="str">
        <f t="shared" si="266"/>
        <v/>
      </c>
      <c r="DH160" s="54" t="str">
        <f>IF(AND(DF160&lt;&gt;"",CR160&lt;=MAX(CR:CR)-DN$7),1/('Publication Bias Analysis'!F:F^2+IF(Additional_model="Fixed effect",0,$DN$13)),"")</f>
        <v/>
      </c>
      <c r="DI160" s="6" t="str">
        <f>IF(AND(Include_study?="Yes",Sufficient_data="Yes"),IF('Publication Bias Analysis'!L$38="Left",'Publication Bias Analysis'!E:E-DN$10,DN$10-'Publication Bias Analysis'!E:E),"")</f>
        <v/>
      </c>
      <c r="DJ160" s="6" t="str">
        <f t="shared" si="267"/>
        <v/>
      </c>
      <c r="DK160" s="54" t="str">
        <f t="shared" si="299"/>
        <v/>
      </c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W160" s="33"/>
      <c r="DX160" s="33"/>
      <c r="DY160" s="33"/>
      <c r="DZ160" s="33"/>
      <c r="EA160" s="33"/>
      <c r="EB160" s="157"/>
      <c r="EC160" s="6" t="str">
        <f>IF(AND(Include_study?="Yes",Sufficient_data="Yes"),Calculations!CO:CO-AVERAGE(Calculations!CO:CO),"")</f>
        <v/>
      </c>
      <c r="ED160" s="54" t="str">
        <f>IF(AND(Include_study?="Yes",Sufficient_data="Yes"),Calculations!CP160-('Publication Bias Analysis'!P$3+Calculations!CO160*'Publication Bias Analysis'!P$4),"")</f>
        <v/>
      </c>
      <c r="EE160" s="33"/>
      <c r="EF160" s="157"/>
      <c r="EG160" s="6" t="str">
        <f t="shared" si="300"/>
        <v/>
      </c>
      <c r="EH160" s="6" t="str">
        <f t="shared" si="240"/>
        <v/>
      </c>
      <c r="EI160" s="10" t="str">
        <f t="shared" si="301"/>
        <v/>
      </c>
      <c r="EJ160" s="10" t="str">
        <f t="shared" si="302"/>
        <v/>
      </c>
      <c r="EK160" s="10" t="str">
        <f>IF(AND(Include_study?="Yes",Sufficient_data="Yes"),COUNTIFS(EI$2:EI159,"&lt;"&amp;EI160,EJ$2:EJ159,"&lt;"&amp;EJ160)+COUNTIFS(EI$2:EI159,"&gt;"&amp;EI160,EJ$2:EJ159,"&gt;"&amp;EJ160)+COUNTIFS(EI161:EI$201,"&lt;"&amp;EI160,EJ161:EJ$201,"&lt;"&amp;EJ160)+COUNTIFS(EI161:EI$201,"&gt;"&amp;EI160,EJ161:EJ$201,"&gt;"&amp;EJ160),"")</f>
        <v/>
      </c>
      <c r="EL160" s="70" t="str">
        <f>IF(AND(Include_study?="Yes",Sufficient_data="Yes"),COUNTIFS(EI$2:EI159,"&lt;"&amp;EI160,EJ$2:EJ159,"&gt;"&amp;EJ160)+COUNTIFS(EI$2:EI159,"&gt;"&amp;EI160,EJ$2:EJ159,"&lt;"&amp;EJ160)+COUNTIFS(EI161:EI$201,"&lt;"&amp;EI160,EJ161:EJ$201,"&gt;"&amp;EJ160)+COUNTIFS(EI161:EI$201,"&gt;"&amp;EI160,EJ161:EJ$201,"&lt;"&amp;EJ160),"")</f>
        <v/>
      </c>
      <c r="EN160" s="157"/>
      <c r="EO160" s="33"/>
      <c r="EP160" s="33"/>
      <c r="EQ160" s="33"/>
      <c r="ER160" s="33"/>
      <c r="ES160" s="157"/>
      <c r="ET160" s="6" t="e">
        <f t="shared" si="243"/>
        <v>#N/A</v>
      </c>
      <c r="EU160" s="54" t="e">
        <f t="shared" si="244"/>
        <v>#N/A</v>
      </c>
      <c r="EV160" s="33"/>
      <c r="EW160" s="33"/>
      <c r="EX160" s="33"/>
      <c r="EY160" s="33"/>
      <c r="EZ160" s="33"/>
      <c r="FA160" s="157"/>
      <c r="FB160" s="10" t="str">
        <f>IF('Publication Bias Analysis'!AS:AS&lt;&gt;"",RANK('Publication Bias Analysis'!AS:AS,'Publication Bias Analysis'!AS:AS,1)+COUNTIF('Publication Bias Analysis'!AS$2:AS159,'Publication Bias Analysis'!AS160),"")</f>
        <v/>
      </c>
      <c r="FC160" s="6" t="str">
        <f t="shared" si="268"/>
        <v/>
      </c>
      <c r="FD160" s="43" t="e">
        <f>IF(AND(Include_study?="Yes",Sufficient_data="Yes"),'Publication Bias Analysis'!AR160,NA())</f>
        <v>#N/A</v>
      </c>
      <c r="FE160" s="43" t="e">
        <f>IF(AND(Include_study?="Yes",Sufficient_data="Yes"),'Publication Bias Analysis'!AS160,NA())</f>
        <v>#N/A</v>
      </c>
      <c r="FF160" s="6" t="str">
        <f>IF(AND(Include_study?="Yes",Sufficient_data="Yes"),Calculations!FD160-AVERAGE('Publication Bias Analysis'!AR:AR),"")</f>
        <v/>
      </c>
      <c r="FG160" s="54" t="str">
        <f>IF(AND(Include_study?="Yes",Sufficient_data="Yes"),FE:FE-('Publication Bias Analysis'!AV$30+'Publication Bias Analysis'!AV$31*FD:FD),"")</f>
        <v/>
      </c>
      <c r="FM160" s="157"/>
      <c r="FN160" s="6" t="str">
        <f t="shared" si="303"/>
        <v/>
      </c>
      <c r="FO160" s="6" t="str">
        <f t="shared" si="269"/>
        <v/>
      </c>
      <c r="FP160" s="54" t="str">
        <f t="shared" si="306"/>
        <v/>
      </c>
      <c r="FQ160" s="33"/>
    </row>
    <row r="161" spans="1:173" x14ac:dyDescent="0.2">
      <c r="A161" s="163"/>
      <c r="B161" s="10" t="str">
        <f>IF(AND(Sufficient_data="Yes",Include_study?="Yes"),IF(AND(Sort_By=$E$1,Order="Ascending"),IF(Input!Study_name="",COUNTIFS(Input!Study_name,"&lt;&gt;"&amp;"",Include_study?,"Yes",Sufficient_data,"Yes")+1,IF(COUNT(E161)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1" s="10" t="str">
        <f>IF(B161&lt;&gt;"",IF(B161=0,COUNTIF(B$2:B160,0)+1,COUNTIF(B$2:B160,B161)+COUNTIF(B:B,"&lt;"&amp;B161)+1),"")</f>
        <v/>
      </c>
      <c r="D161" s="10" t="str">
        <f t="shared" si="206"/>
        <v/>
      </c>
      <c r="E161" s="6" t="str">
        <f>IF(AND(Sufficient_data="Yes",Include_study?="Yes",Input!Study_name&lt;&gt;""),Input!Study_name,"")</f>
        <v/>
      </c>
      <c r="F161" s="6" t="str">
        <f>IF(AND(Sufficient_data="Yes",Include_study?="Yes"),Input!Effect_size,"")</f>
        <v/>
      </c>
      <c r="G161" s="10" t="str">
        <f>IF(AND(Sufficient_data="Yes",Include_study?="Yes",Input!Number_of_observations&lt;&gt;""),Input!Number_of_observations,"")</f>
        <v/>
      </c>
      <c r="H161" s="6" t="str">
        <f>IF(AND(Sufficient_data="Yes",Include_study?="Yes"),Input!Standard_error,"")</f>
        <v/>
      </c>
      <c r="I161" s="6" t="str">
        <f t="shared" si="207"/>
        <v/>
      </c>
      <c r="J161" s="6" t="str">
        <f t="shared" si="208"/>
        <v/>
      </c>
      <c r="K161" s="6" t="str">
        <f t="shared" si="270"/>
        <v/>
      </c>
      <c r="L161" s="6" t="str">
        <f t="shared" si="271"/>
        <v/>
      </c>
      <c r="M161" s="120" t="str">
        <f t="shared" si="272"/>
        <v/>
      </c>
      <c r="N161" s="54" t="str">
        <f t="shared" si="273"/>
        <v/>
      </c>
      <c r="O161" s="33"/>
      <c r="P161" s="75" t="e">
        <f t="shared" si="213"/>
        <v>#N/A</v>
      </c>
      <c r="Q161" s="6" t="e">
        <f>IF(AND(Sufficient_data="Yes",Include_study?="Yes",Input!Number_of_observations&lt;&gt;""),Effect_size-CI_Lower_limit,NA())</f>
        <v>#N/A</v>
      </c>
      <c r="R161" s="54" t="e">
        <f>IF(AND(Sufficient_data="Yes",Include_study?="Yes",Input!Number_of_observations&lt;&gt;""),CI_Upper_limit-Effect_size,NA())</f>
        <v>#N/A</v>
      </c>
      <c r="S161" s="33"/>
      <c r="T161" s="33"/>
      <c r="U161" s="33"/>
      <c r="V161" s="33"/>
      <c r="W161" s="163"/>
      <c r="X161" s="16" t="str">
        <f t="shared" si="245"/>
        <v/>
      </c>
      <c r="Y161" s="6" t="str">
        <f t="shared" si="274"/>
        <v/>
      </c>
      <c r="Z161" s="6" t="str">
        <f t="shared" si="215"/>
        <v/>
      </c>
      <c r="AA161" s="6" t="str">
        <f>IF(AND(Sufficient_data="Yes",Include_study?="Yes",Subgroup&lt;&gt;""),Input!Effect_size,"")</f>
        <v/>
      </c>
      <c r="AB161" s="6" t="str">
        <f t="shared" si="275"/>
        <v/>
      </c>
      <c r="AC161" s="6" t="str">
        <f t="shared" si="276"/>
        <v/>
      </c>
      <c r="AD161" s="6" t="str">
        <f t="shared" si="277"/>
        <v/>
      </c>
      <c r="AE161" s="6" t="str">
        <f t="shared" si="278"/>
        <v/>
      </c>
      <c r="AF161" s="6" t="str">
        <f t="shared" si="279"/>
        <v/>
      </c>
      <c r="AG161" s="125" t="str">
        <f t="shared" si="280"/>
        <v/>
      </c>
      <c r="AH161" s="128" t="str">
        <f t="shared" si="281"/>
        <v/>
      </c>
      <c r="AI161" s="33"/>
      <c r="AJ161" s="75" t="e">
        <f t="shared" si="246"/>
        <v>#N/A</v>
      </c>
      <c r="AK161" s="37" t="e">
        <f t="shared" si="282"/>
        <v>#N/A</v>
      </c>
      <c r="AL161" s="54" t="e">
        <f t="shared" si="283"/>
        <v>#N/A</v>
      </c>
      <c r="AM161" s="33"/>
      <c r="AN161" s="77" t="str">
        <f t="shared" si="247"/>
        <v/>
      </c>
      <c r="AO161" s="6" t="str">
        <f>IF(AND(Sufficient_data="Yes",Include_study?="Yes",Subgroup&lt;&gt;""),IF(COUNTIFS(Input!G$2:G160,"="&amp;"Yes",Input!C$2:C160,"="&amp;"Yes",Input!H$2:H160,"="&amp;Subgroup)&gt;0,"",Subgroup),"")</f>
        <v/>
      </c>
      <c r="AP161" s="16" t="str">
        <f t="shared" si="248"/>
        <v/>
      </c>
      <c r="AQ161" s="10" t="str">
        <f t="shared" si="249"/>
        <v/>
      </c>
      <c r="AR161" s="6" t="str">
        <f t="shared" si="250"/>
        <v/>
      </c>
      <c r="AS161" s="24" t="str">
        <f t="shared" si="251"/>
        <v/>
      </c>
      <c r="AT161" s="12" t="str">
        <f t="shared" si="252"/>
        <v/>
      </c>
      <c r="AU161" s="6" t="str">
        <f t="shared" si="253"/>
        <v/>
      </c>
      <c r="AV161" s="43" t="str">
        <f t="shared" si="284"/>
        <v/>
      </c>
      <c r="AW161" s="6" t="str">
        <f t="shared" si="254"/>
        <v/>
      </c>
      <c r="AX161" s="6" t="str">
        <f t="shared" si="255"/>
        <v/>
      </c>
      <c r="AY161" s="43" t="str">
        <f t="shared" si="285"/>
        <v/>
      </c>
      <c r="AZ161" s="16" t="str">
        <f t="shared" si="256"/>
        <v/>
      </c>
      <c r="BA161" s="131" t="str">
        <f t="shared" si="286"/>
        <v/>
      </c>
      <c r="BB161" s="131" t="str">
        <f t="shared" si="287"/>
        <v/>
      </c>
      <c r="BC161" s="6" t="str">
        <f t="shared" si="257"/>
        <v/>
      </c>
      <c r="BD161" s="6" t="str">
        <f t="shared" si="258"/>
        <v/>
      </c>
      <c r="BE161" s="131" t="str">
        <f t="shared" si="288"/>
        <v/>
      </c>
      <c r="BF161" s="131" t="str">
        <f t="shared" si="289"/>
        <v/>
      </c>
      <c r="BG161" s="6" t="str">
        <f t="shared" si="259"/>
        <v/>
      </c>
      <c r="BH161" s="6" t="str">
        <f t="shared" si="260"/>
        <v/>
      </c>
      <c r="BI161" s="6" t="str">
        <f t="shared" si="261"/>
        <v/>
      </c>
      <c r="BJ161" s="6" t="e">
        <f t="shared" si="262"/>
        <v>#N/A</v>
      </c>
      <c r="BK161" s="12" t="str">
        <f t="shared" si="304"/>
        <v/>
      </c>
      <c r="BL161" s="6" t="str">
        <f t="shared" si="263"/>
        <v/>
      </c>
      <c r="BM161" s="6" t="str">
        <f t="shared" si="290"/>
        <v/>
      </c>
      <c r="BN161" s="37" t="str">
        <f t="shared" si="264"/>
        <v/>
      </c>
      <c r="BO161" s="54" t="str">
        <f t="shared" si="305"/>
        <v/>
      </c>
      <c r="BP161" s="33"/>
      <c r="BQ161" s="33"/>
      <c r="BR161" s="33"/>
      <c r="BS161" s="33"/>
      <c r="BT161" s="164"/>
      <c r="BU161" s="6" t="e">
        <f t="shared" si="291"/>
        <v>#N/A</v>
      </c>
      <c r="BV161" s="6" t="e">
        <f t="shared" si="292"/>
        <v>#N/A</v>
      </c>
      <c r="BW161" s="6" t="str">
        <f t="shared" si="293"/>
        <v/>
      </c>
      <c r="BX161" s="6" t="str">
        <f>IF(AND(Sufficient_data="Yes",Include_study?="Yes",Moderator&lt;&gt;""),'Moderator Analysis'!F:F-CG$3,"")</f>
        <v/>
      </c>
      <c r="BY161" s="54" t="str">
        <f>IF(AND(Sufficient_data="Yes",Include_study?="Yes",Moderator&lt;&gt;""),Weightf*(Effect_size-CG$5-CG$4*'Moderator Analysis'!F:F)^2,"")</f>
        <v/>
      </c>
      <c r="BZ161" s="33"/>
      <c r="CA161" s="75" t="str">
        <f>IF(AND(Sufficient_data="Yes",Include_study?="Yes",Moderator&lt;&gt;""),1/('Publication Bias Analysis'!F161^2+CG$7),"")</f>
        <v/>
      </c>
      <c r="CB161" s="6" t="str">
        <f>IF(AND(Sufficient_data="Yes",Include_study?="Yes",CA161&lt;&gt;""),Effect_size-'Moderator Analysis'!J$37,"")</f>
        <v/>
      </c>
      <c r="CC161" s="6" t="str">
        <f t="shared" si="294"/>
        <v/>
      </c>
      <c r="CD161" s="54" t="str">
        <f>IF(AND(Sufficient_data="Yes",Include_study?="Yes",CA161&lt;&gt;""),CA:CA*(Effect_size-'Moderator Analysis'!J$29-'Moderator Analysis'!J$30*Moderator)^2,"")</f>
        <v/>
      </c>
      <c r="CI161" s="164"/>
      <c r="CJ161" s="166"/>
      <c r="CK161" s="6" t="str">
        <f t="shared" si="233"/>
        <v/>
      </c>
      <c r="CL161" s="37" t="str">
        <f t="shared" si="295"/>
        <v/>
      </c>
      <c r="CM161" s="37" t="str">
        <f>IF(AND(Include_study?="Yes",Sufficient_data="Yes"),1/(Standard_error^2+IF(Additional_model="Fixed effect",0,'Publication Bias Analysis'!L$32)),"")</f>
        <v/>
      </c>
      <c r="CN161" s="37" t="str">
        <f>IF(AND(Include_study?="Yes",Sufficient_data="Yes"),'Publication Bias Analysis'!E:E-'Publication Bias Analysis'!I$29,"")</f>
        <v/>
      </c>
      <c r="CO161" s="37" t="str">
        <f t="shared" si="296"/>
        <v/>
      </c>
      <c r="CP161" s="37" t="str">
        <f t="shared" si="297"/>
        <v/>
      </c>
      <c r="CQ161" s="104" t="str">
        <f t="shared" si="298"/>
        <v/>
      </c>
      <c r="CR161" s="104" t="str">
        <f>IF(AND(Include_study?="Yes",Sufficient_data="Yes"),CQ:CQ+IF(DC:DC&lt;0,-1,1)*COUNTIF(CQ$2:CQ160,CQ:CQ),"")</f>
        <v/>
      </c>
      <c r="CS161" s="104" t="str">
        <f>IF(AND(Include_study?="Yes",Sufficient_data="Yes"),RANK(DG:DG,DG:DG,1)*IF(DF:DF&lt;0,-1,1)+IF(DF:DF&lt;0,-1,1)*COUNTIF(CQ$2:CQ160,CQ:CQ),"")</f>
        <v/>
      </c>
      <c r="CT161" s="104" t="str">
        <f>IF(AND(Include_study?="Yes",Sufficient_data="Yes"),RANK(DJ:DJ,DJ:DJ,1)*IF(DI:DI&lt;0,-1,1)+IF(DI:DI&lt;0,-1,1)*COUNTIF(CQ$2:CQ160,CQ:CQ),"")</f>
        <v/>
      </c>
      <c r="CU161" s="6" t="e">
        <f>IF(AND(Include_study?="Yes",Sufficient_data="Yes"),'Publication Bias Analysis'!E:E,NA())</f>
        <v>#N/A</v>
      </c>
      <c r="CV161" s="54" t="e">
        <f>IF(AND(Include_study?="Yes",Sufficient_data="Yes"),'Publication Bias Analysis'!F:F,NA())</f>
        <v>#N/A</v>
      </c>
      <c r="CW161" s="33"/>
      <c r="CX161" s="33"/>
      <c r="CY161" s="33"/>
      <c r="CZ161" s="33"/>
      <c r="DA161" s="33"/>
      <c r="DB161" s="157"/>
      <c r="DC16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1" s="6" t="str">
        <f t="shared" si="265"/>
        <v/>
      </c>
      <c r="DE161" s="54" t="str">
        <f>IF(AND(Include_study?="Yes",Sufficient_data="Yes"),1/('Publication Bias Analysis'!F:F^2+IF(Additional_model="Fixed effect",0,$DN$6)),"")</f>
        <v/>
      </c>
      <c r="DF161" s="6" t="str">
        <f>IF(AND(Include_study?="Yes",Sufficient_data="Yes"),IF('Publication Bias Analysis'!L$38="Left",'Publication Bias Analysis'!E:E-DN$3,DN$3-'Publication Bias Analysis'!E:E),"")</f>
        <v/>
      </c>
      <c r="DG161" s="6" t="str">
        <f t="shared" si="266"/>
        <v/>
      </c>
      <c r="DH161" s="54" t="str">
        <f>IF(AND(DF161&lt;&gt;"",CR161&lt;=MAX(CR:CR)-DN$7),1/('Publication Bias Analysis'!F:F^2+IF(Additional_model="Fixed effect",0,$DN$13)),"")</f>
        <v/>
      </c>
      <c r="DI161" s="6" t="str">
        <f>IF(AND(Include_study?="Yes",Sufficient_data="Yes"),IF('Publication Bias Analysis'!L$38="Left",'Publication Bias Analysis'!E:E-DN$10,DN$10-'Publication Bias Analysis'!E:E),"")</f>
        <v/>
      </c>
      <c r="DJ161" s="6" t="str">
        <f t="shared" si="267"/>
        <v/>
      </c>
      <c r="DK161" s="54" t="str">
        <f t="shared" si="299"/>
        <v/>
      </c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W161" s="33"/>
      <c r="DX161" s="33"/>
      <c r="DY161" s="33"/>
      <c r="DZ161" s="33"/>
      <c r="EA161" s="33"/>
      <c r="EB161" s="157"/>
      <c r="EC161" s="6" t="str">
        <f>IF(AND(Include_study?="Yes",Sufficient_data="Yes"),Calculations!CO:CO-AVERAGE(Calculations!CO:CO),"")</f>
        <v/>
      </c>
      <c r="ED161" s="54" t="str">
        <f>IF(AND(Include_study?="Yes",Sufficient_data="Yes"),Calculations!CP161-('Publication Bias Analysis'!P$3+Calculations!CO161*'Publication Bias Analysis'!P$4),"")</f>
        <v/>
      </c>
      <c r="EE161" s="33"/>
      <c r="EF161" s="157"/>
      <c r="EG161" s="6" t="str">
        <f t="shared" si="300"/>
        <v/>
      </c>
      <c r="EH161" s="6" t="str">
        <f t="shared" si="240"/>
        <v/>
      </c>
      <c r="EI161" s="10" t="str">
        <f t="shared" si="301"/>
        <v/>
      </c>
      <c r="EJ161" s="10" t="str">
        <f t="shared" si="302"/>
        <v/>
      </c>
      <c r="EK161" s="10" t="str">
        <f>IF(AND(Include_study?="Yes",Sufficient_data="Yes"),COUNTIFS(EI$2:EI160,"&lt;"&amp;EI161,EJ$2:EJ160,"&lt;"&amp;EJ161)+COUNTIFS(EI$2:EI160,"&gt;"&amp;EI161,EJ$2:EJ160,"&gt;"&amp;EJ161)+COUNTIFS(EI162:EI$201,"&lt;"&amp;EI161,EJ162:EJ$201,"&lt;"&amp;EJ161)+COUNTIFS(EI162:EI$201,"&gt;"&amp;EI161,EJ162:EJ$201,"&gt;"&amp;EJ161),"")</f>
        <v/>
      </c>
      <c r="EL161" s="70" t="str">
        <f>IF(AND(Include_study?="Yes",Sufficient_data="Yes"),COUNTIFS(EI$2:EI160,"&lt;"&amp;EI161,EJ$2:EJ160,"&gt;"&amp;EJ161)+COUNTIFS(EI$2:EI160,"&gt;"&amp;EI161,EJ$2:EJ160,"&lt;"&amp;EJ161)+COUNTIFS(EI162:EI$201,"&lt;"&amp;EI161,EJ162:EJ$201,"&gt;"&amp;EJ161)+COUNTIFS(EI162:EI$201,"&gt;"&amp;EI161,EJ162:EJ$201,"&lt;"&amp;EJ161),"")</f>
        <v/>
      </c>
      <c r="EN161" s="157"/>
      <c r="EO161" s="33"/>
      <c r="EP161" s="33"/>
      <c r="EQ161" s="33"/>
      <c r="ER161" s="33"/>
      <c r="ES161" s="157"/>
      <c r="ET161" s="6" t="e">
        <f t="shared" si="243"/>
        <v>#N/A</v>
      </c>
      <c r="EU161" s="54" t="e">
        <f t="shared" si="244"/>
        <v>#N/A</v>
      </c>
      <c r="EV161" s="33"/>
      <c r="EW161" s="33"/>
      <c r="EX161" s="33"/>
      <c r="EY161" s="33"/>
      <c r="EZ161" s="33"/>
      <c r="FA161" s="157"/>
      <c r="FB161" s="10" t="str">
        <f>IF('Publication Bias Analysis'!AS:AS&lt;&gt;"",RANK('Publication Bias Analysis'!AS:AS,'Publication Bias Analysis'!AS:AS,1)+COUNTIF('Publication Bias Analysis'!AS$2:AS160,'Publication Bias Analysis'!AS161),"")</f>
        <v/>
      </c>
      <c r="FC161" s="6" t="str">
        <f t="shared" si="268"/>
        <v/>
      </c>
      <c r="FD161" s="43" t="e">
        <f>IF(AND(Include_study?="Yes",Sufficient_data="Yes"),'Publication Bias Analysis'!AR161,NA())</f>
        <v>#N/A</v>
      </c>
      <c r="FE161" s="43" t="e">
        <f>IF(AND(Include_study?="Yes",Sufficient_data="Yes"),'Publication Bias Analysis'!AS161,NA())</f>
        <v>#N/A</v>
      </c>
      <c r="FF161" s="6" t="str">
        <f>IF(AND(Include_study?="Yes",Sufficient_data="Yes"),Calculations!FD161-AVERAGE('Publication Bias Analysis'!AR:AR),"")</f>
        <v/>
      </c>
      <c r="FG161" s="54" t="str">
        <f>IF(AND(Include_study?="Yes",Sufficient_data="Yes"),FE:FE-('Publication Bias Analysis'!AV$30+'Publication Bias Analysis'!AV$31*FD:FD),"")</f>
        <v/>
      </c>
      <c r="FM161" s="157"/>
      <c r="FN161" s="6" t="str">
        <f t="shared" si="303"/>
        <v/>
      </c>
      <c r="FO161" s="6" t="str">
        <f t="shared" si="269"/>
        <v/>
      </c>
      <c r="FP161" s="54" t="str">
        <f t="shared" si="306"/>
        <v/>
      </c>
      <c r="FQ161" s="33"/>
    </row>
    <row r="162" spans="1:173" x14ac:dyDescent="0.2">
      <c r="A162" s="163"/>
      <c r="B162" s="10" t="str">
        <f>IF(AND(Sufficient_data="Yes",Include_study?="Yes"),IF(AND(Sort_By=$E$1,Order="Ascending"),IF(Input!Study_name="",COUNTIFS(Input!Study_name,"&lt;&gt;"&amp;"",Include_study?,"Yes",Sufficient_data,"Yes")+1,IF(COUNT(E162)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2" s="10" t="str">
        <f>IF(B162&lt;&gt;"",IF(B162=0,COUNTIF(B$2:B161,0)+1,COUNTIF(B$2:B161,B162)+COUNTIF(B:B,"&lt;"&amp;B162)+1),"")</f>
        <v/>
      </c>
      <c r="D162" s="10" t="str">
        <f t="shared" ref="D162:D201" si="307">IF(Entry_Number&lt;&gt;"",Entry_Number,"")</f>
        <v/>
      </c>
      <c r="E162" s="6" t="str">
        <f>IF(AND(Sufficient_data="Yes",Include_study?="Yes",Input!Study_name&lt;&gt;""),Input!Study_name,"")</f>
        <v/>
      </c>
      <c r="F162" s="6" t="str">
        <f>IF(AND(Sufficient_data="Yes",Include_study?="Yes"),Input!Effect_size,"")</f>
        <v/>
      </c>
      <c r="G162" s="10" t="str">
        <f>IF(AND(Sufficient_data="Yes",Include_study?="Yes",Input!Number_of_observations&lt;&gt;""),Input!Number_of_observations,"")</f>
        <v/>
      </c>
      <c r="H162" s="6" t="str">
        <f>IF(AND(Sufficient_data="Yes",Include_study?="Yes"),Input!Standard_error,"")</f>
        <v/>
      </c>
      <c r="I162" s="6" t="str">
        <f t="shared" ref="I162:I201" si="308">IF(AND(Sufficient_data="Yes",Include_study?="Yes"),1/(Standard_error^2),"")</f>
        <v/>
      </c>
      <c r="J162" s="6" t="str">
        <f t="shared" ref="J162:J201" si="309">IF(AND(Sufficient_data="Yes",Include_study?="Yes"),1/(Standard_error^2+T2_),"")</f>
        <v/>
      </c>
      <c r="K162" s="6" t="str">
        <f t="shared" ref="K162:K193" si="310">IF(AND(Sufficient_data="Yes",Include_study?="Yes",Number_of_observations&lt;&gt;""),Effect_size-ABS(TINV((1-Confidence_level),Number_of_observations-1))*Standard_error,"")</f>
        <v/>
      </c>
      <c r="L162" s="6" t="str">
        <f t="shared" ref="L162:L193" si="311">IF(AND(Sufficient_data="Yes",Include_study?="Yes",Number_of_observations&lt;&gt;""),Effect_size+ABS(TINV((1-Confidence_level),Number_of_observations-1))*Standard_error,"")</f>
        <v/>
      </c>
      <c r="M162" s="120" t="str">
        <f t="shared" ref="M162:M193" si="312">IF(AND(Include_study?="Yes",Sufficient_data="Yes"),IF(Meta_analysis_model="Fixed effect model",Weightf/SUM(Weightf),Weightr/SUM(Weightr)),"")</f>
        <v/>
      </c>
      <c r="N162" s="54" t="str">
        <f t="shared" ref="N162:N193" si="313">IF(AND(Include_study?="Yes",Sufficient_data="Yes"),Effect_size-Combined_Effect_Size,"")</f>
        <v/>
      </c>
      <c r="O162" s="33"/>
      <c r="P162" s="75" t="e">
        <f t="shared" ref="P162:P201" si="314">IF(AND(Sufficient_data="Yes",Include_study?="Yes"),Effect_size,NA())</f>
        <v>#N/A</v>
      </c>
      <c r="Q162" s="6" t="e">
        <f>IF(AND(Sufficient_data="Yes",Include_study?="Yes",Input!Number_of_observations&lt;&gt;""),Effect_size-CI_Lower_limit,NA())</f>
        <v>#N/A</v>
      </c>
      <c r="R162" s="54" t="e">
        <f>IF(AND(Sufficient_data="Yes",Include_study?="Yes",Input!Number_of_observations&lt;&gt;""),CI_Upper_limit-Effect_size,NA())</f>
        <v>#N/A</v>
      </c>
      <c r="S162" s="33"/>
      <c r="T162" s="33"/>
      <c r="U162" s="33"/>
      <c r="V162" s="33"/>
      <c r="W162" s="163"/>
      <c r="X162" s="16" t="str">
        <f t="shared" si="245"/>
        <v/>
      </c>
      <c r="Y162" s="6" t="str">
        <f t="shared" ref="Y162:Y193" si="315">IF(AND(Sufficient_data="Yes",Include_study?="Yes",Subgroup&lt;&gt;""),Study_name,"")</f>
        <v/>
      </c>
      <c r="Z162" s="6" t="str">
        <f t="shared" ref="Z162:Z201" si="316">IF(AND(Sufficient_data="Yes",Include_study?="Yes",Subgroup&lt;&gt;""),Subgroup,"")</f>
        <v/>
      </c>
      <c r="AA162" s="6" t="str">
        <f>IF(AND(Sufficient_data="Yes",Include_study?="Yes",Subgroup&lt;&gt;""),Input!Effect_size,"")</f>
        <v/>
      </c>
      <c r="AB162" s="6" t="str">
        <f t="shared" ref="AB162:AB193" si="317">IF(AND(Sufficient_data="Yes",Include_study?="Yes",Subgroup&lt;&gt;""),Standard_error,"")</f>
        <v/>
      </c>
      <c r="AC162" s="6" t="str">
        <f t="shared" ref="AC162:AC193" si="318">IF(AND(Sufficient_data="Yes",Include_study?="Yes",Subgroup&lt;&gt;""),1/(Standard_error^2),"")</f>
        <v/>
      </c>
      <c r="AD162" s="6" t="str">
        <f t="shared" ref="AD162:AD193" si="319">IF(AND(Include_study?="Yes",Sufficient_data="Yes",Subgroup&lt;&gt;""),1/(Standard_error^2+IF(Within_subgroup_weighting="Fixed effect",0,INDEX(AO:AV,MATCH(Subgroup,AO:AO,0),8))),"")</f>
        <v/>
      </c>
      <c r="AE162" s="6" t="str">
        <f t="shared" ref="AE162:AE193" si="320">IF(AND(Sufficient_data="Yes",Include_study?="Yes",Subgroup&lt;&gt;"",Number_of_observations&lt;&gt;""),AA:AA-ABS(TINV((1-Subgroup_confidence_level),Number_of_observations-1))*AB:AB,"")</f>
        <v/>
      </c>
      <c r="AF162" s="6" t="str">
        <f t="shared" ref="AF162:AF193" si="321">IF(AND(Sufficient_data="Yes",Include_study?="Yes",Subgroup&lt;&gt;"",Number_of_observations&lt;&gt;""),AA:AA+ABS(TINV((1-Subgroup_confidence_level),Number_of_observations-1))*AB:AB,"")</f>
        <v/>
      </c>
      <c r="AG162" s="125" t="str">
        <f t="shared" si="280"/>
        <v/>
      </c>
      <c r="AH162" s="128" t="str">
        <f t="shared" ref="AH162:AH193" si="322">IF(AND(Include_study?="Yes",Sufficient_data="Yes",Subgroup&lt;&gt;""),AA:AA-VLOOKUP(Z:Z,AO:AX,10,FALSE),"")</f>
        <v/>
      </c>
      <c r="AI162" s="33"/>
      <c r="AJ162" s="75" t="e">
        <f t="shared" si="246"/>
        <v>#N/A</v>
      </c>
      <c r="AK162" s="37" t="e">
        <f t="shared" ref="AK162:AK193" si="323">IF(AND(Sufficient_data="Yes",Include_study?="Yes",Subgroup&lt;&gt;"",Number_of_observations&lt;&gt;""),AA:AA-AE:AE,NA())</f>
        <v>#N/A</v>
      </c>
      <c r="AL162" s="54" t="e">
        <f t="shared" ref="AL162:AL193" si="324">IF(AND(Sufficient_data="Yes",Include_study?="Yes",Subgroup&lt;&gt;"",Number_of_observations&lt;&gt;""),AF:AF-AA:AA,NA())</f>
        <v>#N/A</v>
      </c>
      <c r="AM162" s="33"/>
      <c r="AN162" s="77" t="str">
        <f t="shared" si="247"/>
        <v/>
      </c>
      <c r="AO162" s="6" t="str">
        <f>IF(AND(Sufficient_data="Yes",Include_study?="Yes",Subgroup&lt;&gt;""),IF(COUNTIFS(Input!G$2:G161,"="&amp;"Yes",Input!C$2:C161,"="&amp;"Yes",Input!H$2:H161,"="&amp;Subgroup)&gt;0,"",Subgroup),"")</f>
        <v/>
      </c>
      <c r="AP162" s="16" t="str">
        <f t="shared" si="248"/>
        <v/>
      </c>
      <c r="AQ162" s="10" t="str">
        <f t="shared" si="249"/>
        <v/>
      </c>
      <c r="AR162" s="6" t="str">
        <f t="shared" si="250"/>
        <v/>
      </c>
      <c r="AS162" s="24" t="str">
        <f t="shared" si="251"/>
        <v/>
      </c>
      <c r="AT162" s="12" t="str">
        <f t="shared" si="252"/>
        <v/>
      </c>
      <c r="AU162" s="6" t="str">
        <f t="shared" si="253"/>
        <v/>
      </c>
      <c r="AV162" s="43" t="str">
        <f t="shared" ref="AV162:AV193" si="325">IF(AR162&lt;&gt;"",IF(AQ162=1,0,IF(Within_subgroup_weighting=$BQ$36,MAX(0,(SUM(AR:AR)-(Subgroup_k-(COUNT(AR:AR))))/SUM(AU:AU)),MAX(0,(AR162-(AQ162-1)))/AU162)),"")</f>
        <v/>
      </c>
      <c r="AW162" s="6" t="str">
        <f t="shared" si="254"/>
        <v/>
      </c>
      <c r="AX162" s="6" t="str">
        <f t="shared" si="255"/>
        <v/>
      </c>
      <c r="AY162" s="43" t="str">
        <f t="shared" ref="AY162:AY193" si="326">IF(AR162&lt;&gt;"",IF(Within_subgroup_weighting=BQ$34,1/SQRT(SUMIF(Subgroup,AO162,AC:AC)),SQRT(SUMPRODUCT(--(Subgroup=AO162),AD:AD,AH:AH,AH:AH)/((AQ162-1)*SUMIF(Z:Z,AO162,AD:AD)))),"")</f>
        <v/>
      </c>
      <c r="AZ162" s="16" t="str">
        <f t="shared" si="256"/>
        <v/>
      </c>
      <c r="BA162" s="131" t="str">
        <f t="shared" ref="BA162:BA193" si="327">IF(AR162&lt;&gt;"",AX162-ABS(TINV((1-Subgroup_confidence_level),AQ162-1))*AY162,"")</f>
        <v/>
      </c>
      <c r="BB162" s="131" t="str">
        <f t="shared" ref="BB162:BB193" si="328">IF(AR162&lt;&gt;"",AX162+ABS(TINV((1-Subgroup_confidence_level),AQ162-1))*AY162,"")</f>
        <v/>
      </c>
      <c r="BC162" s="6" t="str">
        <f t="shared" si="257"/>
        <v/>
      </c>
      <c r="BD162" s="6" t="str">
        <f t="shared" si="258"/>
        <v/>
      </c>
      <c r="BE162" s="131" t="str">
        <f t="shared" ref="BE162:BE193" si="329">IF(AR162&lt;&gt;"",AX162-ABS(TINV((1-Subgroup_confidence_level),AQ162-1))*SQRT(AV162+AY162^2),"")</f>
        <v/>
      </c>
      <c r="BF162" s="131" t="str">
        <f t="shared" ref="BF162:BF193" si="330">IF(AR162&lt;&gt;"",AX162+ABS(TINV((1-Subgroup_confidence_level),AQ162-1))*SQRT(AV162+AY162^2),"")</f>
        <v/>
      </c>
      <c r="BG162" s="6" t="str">
        <f t="shared" si="259"/>
        <v/>
      </c>
      <c r="BH162" s="6" t="str">
        <f t="shared" si="260"/>
        <v/>
      </c>
      <c r="BI162" s="6" t="str">
        <f t="shared" si="261"/>
        <v/>
      </c>
      <c r="BJ162" s="6" t="e">
        <f t="shared" si="262"/>
        <v>#N/A</v>
      </c>
      <c r="BK162" s="12" t="str">
        <f t="shared" si="304"/>
        <v/>
      </c>
      <c r="BL162" s="6" t="str">
        <f t="shared" si="263"/>
        <v/>
      </c>
      <c r="BM162" s="6" t="str">
        <f t="shared" ref="BM162:BM193" si="331">IF(AY162&lt;&gt;"",1/(AY162^2+IF(Between_subgroup_weighting=BQ$30,0,BR$27)),"")</f>
        <v/>
      </c>
      <c r="BN162" s="37" t="str">
        <f t="shared" si="264"/>
        <v/>
      </c>
      <c r="BO162" s="54" t="str">
        <f t="shared" si="305"/>
        <v/>
      </c>
      <c r="BP162" s="33"/>
      <c r="BQ162" s="33"/>
      <c r="BR162" s="33"/>
      <c r="BS162" s="33"/>
      <c r="BT162" s="164"/>
      <c r="BU162" s="6" t="e">
        <f t="shared" si="291"/>
        <v>#N/A</v>
      </c>
      <c r="BV162" s="6" t="e">
        <f t="shared" si="292"/>
        <v>#N/A</v>
      </c>
      <c r="BW162" s="6" t="str">
        <f t="shared" ref="BW162:BW193" si="332">IF(AND(Sufficient_data="Yes",Include_study?="Yes",Moderator&lt;&gt;""),Effect_size-CG$2,"")</f>
        <v/>
      </c>
      <c r="BX162" s="6" t="str">
        <f>IF(AND(Sufficient_data="Yes",Include_study?="Yes",Moderator&lt;&gt;""),'Moderator Analysis'!F:F-CG$3,"")</f>
        <v/>
      </c>
      <c r="BY162" s="54" t="str">
        <f>IF(AND(Sufficient_data="Yes",Include_study?="Yes",Moderator&lt;&gt;""),Weightf*(Effect_size-CG$5-CG$4*'Moderator Analysis'!F:F)^2,"")</f>
        <v/>
      </c>
      <c r="BZ162" s="33"/>
      <c r="CA162" s="75" t="str">
        <f>IF(AND(Sufficient_data="Yes",Include_study?="Yes",Moderator&lt;&gt;""),1/('Publication Bias Analysis'!F162^2+CG$7),"")</f>
        <v/>
      </c>
      <c r="CB162" s="6" t="str">
        <f>IF(AND(Sufficient_data="Yes",Include_study?="Yes",CA162&lt;&gt;""),Effect_size-'Moderator Analysis'!J$37,"")</f>
        <v/>
      </c>
      <c r="CC162" s="6" t="str">
        <f t="shared" ref="CC162:CC193" si="333">IF(AND(Sufficient_data="Yes",Include_study?="Yes",CA162&lt;&gt;""),Moderator-SUMPRODUCT(Moderator,CA:CA)/SUM(CA:CA),"")</f>
        <v/>
      </c>
      <c r="CD162" s="54" t="str">
        <f>IF(AND(Sufficient_data="Yes",Include_study?="Yes",CA162&lt;&gt;""),CA:CA*(Effect_size-'Moderator Analysis'!J$29-'Moderator Analysis'!J$30*Moderator)^2,"")</f>
        <v/>
      </c>
      <c r="CI162" s="164"/>
      <c r="CJ162" s="166"/>
      <c r="CK162" s="6" t="str">
        <f t="shared" ref="CK162:CK201" si="334">IF(AND(Include_study?="Yes",Sufficient_data="Yes"),1/Standard_error^2,"")</f>
        <v/>
      </c>
      <c r="CL162" s="37" t="str">
        <f t="shared" ref="CL162:CL193" si="335">IF(AND(Include_study?="Yes",Sufficient_data="Yes"),1/(Standard_error^2+IF(Additional_model="Fixed effect",0,T2_)),"")</f>
        <v/>
      </c>
      <c r="CM162" s="37" t="str">
        <f>IF(AND(Include_study?="Yes",Sufficient_data="Yes"),1/(Standard_error^2+IF(Additional_model="Fixed effect",0,'Publication Bias Analysis'!L$32)),"")</f>
        <v/>
      </c>
      <c r="CN162" s="37" t="str">
        <f>IF(AND(Include_study?="Yes",Sufficient_data="Yes"),'Publication Bias Analysis'!E:E-'Publication Bias Analysis'!I$29,"")</f>
        <v/>
      </c>
      <c r="CO162" s="37" t="str">
        <f t="shared" ref="CO162:CO193" si="336">IF(AND(Include_study?="Yes",Sufficient_data="Yes"),IF(Additional_model="Fixed effect",1/Standard_error,1/SQRT(Standard_error^2+T2_)),"")</f>
        <v/>
      </c>
      <c r="CP162" s="37" t="str">
        <f t="shared" ref="CP162:CP193" si="337">IF(AND(Include_study?="Yes",Sufficient_data="Yes"),IF(Additional_model="Fixed effect",Effect_size/Standard_error,Effect_size/SQRT((Standard_error^2+T2_))),"")</f>
        <v/>
      </c>
      <c r="CQ162" s="104" t="str">
        <f t="shared" ref="CQ162:CQ193" si="338">IF(AND(Include_study?="Yes",Sufficient_data="Yes"),RANK(DD:DD,DD:DD,1)*IF(DC:DC&lt;0,-1,1),"")</f>
        <v/>
      </c>
      <c r="CR162" s="104" t="str">
        <f>IF(AND(Include_study?="Yes",Sufficient_data="Yes"),CQ:CQ+IF(DC:DC&lt;0,-1,1)*COUNTIF(CQ$2:CQ161,CQ:CQ),"")</f>
        <v/>
      </c>
      <c r="CS162" s="104" t="str">
        <f>IF(AND(Include_study?="Yes",Sufficient_data="Yes"),RANK(DG:DG,DG:DG,1)*IF(DF:DF&lt;0,-1,1)+IF(DF:DF&lt;0,-1,1)*COUNTIF(CQ$2:CQ161,CQ:CQ),"")</f>
        <v/>
      </c>
      <c r="CT162" s="104" t="str">
        <f>IF(AND(Include_study?="Yes",Sufficient_data="Yes"),RANK(DJ:DJ,DJ:DJ,1)*IF(DI:DI&lt;0,-1,1)+IF(DI:DI&lt;0,-1,1)*COUNTIF(CQ$2:CQ161,CQ:CQ),"")</f>
        <v/>
      </c>
      <c r="CU162" s="6" t="e">
        <f>IF(AND(Include_study?="Yes",Sufficient_data="Yes"),'Publication Bias Analysis'!E:E,NA())</f>
        <v>#N/A</v>
      </c>
      <c r="CV162" s="54" t="e">
        <f>IF(AND(Include_study?="Yes",Sufficient_data="Yes"),'Publication Bias Analysis'!F:F,NA())</f>
        <v>#N/A</v>
      </c>
      <c r="CW162" s="33"/>
      <c r="CX162" s="33"/>
      <c r="CY162" s="33"/>
      <c r="CZ162" s="33"/>
      <c r="DA162" s="33"/>
      <c r="DB162" s="157"/>
      <c r="DC16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2" s="6" t="str">
        <f t="shared" si="265"/>
        <v/>
      </c>
      <c r="DE162" s="54" t="str">
        <f>IF(AND(Include_study?="Yes",Sufficient_data="Yes"),1/('Publication Bias Analysis'!F:F^2+IF(Additional_model="Fixed effect",0,$DN$6)),"")</f>
        <v/>
      </c>
      <c r="DF162" s="6" t="str">
        <f>IF(AND(Include_study?="Yes",Sufficient_data="Yes"),IF('Publication Bias Analysis'!L$38="Left",'Publication Bias Analysis'!E:E-DN$3,DN$3-'Publication Bias Analysis'!E:E),"")</f>
        <v/>
      </c>
      <c r="DG162" s="6" t="str">
        <f t="shared" si="266"/>
        <v/>
      </c>
      <c r="DH162" s="54" t="str">
        <f>IF(AND(DF162&lt;&gt;"",CR162&lt;=MAX(CR:CR)-DN$7),1/('Publication Bias Analysis'!F:F^2+IF(Additional_model="Fixed effect",0,$DN$13)),"")</f>
        <v/>
      </c>
      <c r="DI162" s="6" t="str">
        <f>IF(AND(Include_study?="Yes",Sufficient_data="Yes"),IF('Publication Bias Analysis'!L$38="Left",'Publication Bias Analysis'!E:E-DN$10,DN$10-'Publication Bias Analysis'!E:E),"")</f>
        <v/>
      </c>
      <c r="DJ162" s="6" t="str">
        <f t="shared" si="267"/>
        <v/>
      </c>
      <c r="DK162" s="54" t="str">
        <f t="shared" ref="DK162:DK193" si="339">IF(AND(DI162&lt;&gt;"",CS162&lt;=MAX(CR:CR)-DN$14),1/(Standard_error^2+IF(Additional_model="Fixed effect",0,$DN$20)),"")</f>
        <v/>
      </c>
      <c r="DL162" s="33"/>
      <c r="DM162" s="33"/>
      <c r="DN162" s="33"/>
      <c r="DO162" s="33"/>
      <c r="DP162" s="33"/>
      <c r="DQ162" s="33"/>
      <c r="DR162" s="33"/>
      <c r="DS162" s="33"/>
      <c r="DT162" s="33"/>
      <c r="DU162" s="33"/>
      <c r="DW162" s="33"/>
      <c r="DX162" s="33"/>
      <c r="DY162" s="33"/>
      <c r="DZ162" s="33"/>
      <c r="EA162" s="33"/>
      <c r="EB162" s="157"/>
      <c r="EC162" s="6" t="str">
        <f>IF(AND(Include_study?="Yes",Sufficient_data="Yes"),Calculations!CO:CO-AVERAGE(Calculations!CO:CO),"")</f>
        <v/>
      </c>
      <c r="ED162" s="54" t="str">
        <f>IF(AND(Include_study?="Yes",Sufficient_data="Yes"),Calculations!CP162-('Publication Bias Analysis'!P$3+Calculations!CO162*'Publication Bias Analysis'!P$4),"")</f>
        <v/>
      </c>
      <c r="EE162" s="33"/>
      <c r="EF162" s="157"/>
      <c r="EG162" s="6" t="str">
        <f t="shared" ref="EG162:EG193" si="340">IF(AND(Include_study?="Yes",Sufficient_data="Yes"),(Effect_size-(SUMPRODUCT(Weightf,Effect_size)/SUM(Weightf)))/SQRT(EH:EH),"")</f>
        <v/>
      </c>
      <c r="EH162" s="6" t="str">
        <f t="shared" ref="EH162:EH201" si="341">IF(AND(Include_study?="Yes",Sufficient_data="Yes"),Standard_error^2-1/SUM(Weightf),"")</f>
        <v/>
      </c>
      <c r="EI162" s="10" t="str">
        <f t="shared" ref="EI162:EI193" si="342">IF(AND(Include_study?="Yes",Sufficient_data="Yes"),RANK(EG:EG,EG:EG,0),"")</f>
        <v/>
      </c>
      <c r="EJ162" s="10" t="str">
        <f t="shared" ref="EJ162:EJ193" si="343">IF(AND(Include_study?="Yes",Sufficient_data="Yes"),RANK(EH:EH,EH:EH,0),"")</f>
        <v/>
      </c>
      <c r="EK162" s="10" t="str">
        <f>IF(AND(Include_study?="Yes",Sufficient_data="Yes"),COUNTIFS(EI$2:EI161,"&lt;"&amp;EI162,EJ$2:EJ161,"&lt;"&amp;EJ162)+COUNTIFS(EI$2:EI161,"&gt;"&amp;EI162,EJ$2:EJ161,"&gt;"&amp;EJ162)+COUNTIFS(EI163:EI$201,"&lt;"&amp;EI162,EJ163:EJ$201,"&lt;"&amp;EJ162)+COUNTIFS(EI163:EI$201,"&gt;"&amp;EI162,EJ163:EJ$201,"&gt;"&amp;EJ162),"")</f>
        <v/>
      </c>
      <c r="EL162" s="70" t="str">
        <f>IF(AND(Include_study?="Yes",Sufficient_data="Yes"),COUNTIFS(EI$2:EI161,"&lt;"&amp;EI162,EJ$2:EJ161,"&gt;"&amp;EJ162)+COUNTIFS(EI$2:EI161,"&gt;"&amp;EI162,EJ$2:EJ161,"&lt;"&amp;EJ162)+COUNTIFS(EI163:EI$201,"&lt;"&amp;EI162,EJ163:EJ$201,"&gt;"&amp;EJ162)+COUNTIFS(EI163:EI$201,"&gt;"&amp;EI162,EJ163:EJ$201,"&lt;"&amp;EJ162),"")</f>
        <v/>
      </c>
      <c r="EN162" s="157"/>
      <c r="EO162" s="33"/>
      <c r="EP162" s="33"/>
      <c r="EQ162" s="33"/>
      <c r="ER162" s="33"/>
      <c r="ES162" s="157"/>
      <c r="ET162" s="6" t="e">
        <f t="shared" ref="ET162:ET201" si="344">IF(AND(Include_study?="Yes",Sufficient_data="Yes"),Inverse_standard_error,NA())</f>
        <v>#N/A</v>
      </c>
      <c r="EU162" s="54" t="e">
        <f t="shared" ref="EU162:EU201" si="345">IF(AND(Include_study?="Yes",Sufficient_data="Yes"),Z_score,NA())</f>
        <v>#N/A</v>
      </c>
      <c r="EV162" s="33"/>
      <c r="EW162" s="33"/>
      <c r="EX162" s="33"/>
      <c r="EY162" s="33"/>
      <c r="EZ162" s="33"/>
      <c r="FA162" s="157"/>
      <c r="FB162" s="10" t="str">
        <f>IF('Publication Bias Analysis'!AS:AS&lt;&gt;"",RANK('Publication Bias Analysis'!AS:AS,'Publication Bias Analysis'!AS:AS,1)+COUNTIF('Publication Bias Analysis'!AS$2:AS161,'Publication Bias Analysis'!AS162),"")</f>
        <v/>
      </c>
      <c r="FC162" s="6" t="str">
        <f t="shared" si="268"/>
        <v/>
      </c>
      <c r="FD162" s="43" t="e">
        <f>IF(AND(Include_study?="Yes",Sufficient_data="Yes"),'Publication Bias Analysis'!AR162,NA())</f>
        <v>#N/A</v>
      </c>
      <c r="FE162" s="43" t="e">
        <f>IF(AND(Include_study?="Yes",Sufficient_data="Yes"),'Publication Bias Analysis'!AS162,NA())</f>
        <v>#N/A</v>
      </c>
      <c r="FF162" s="6" t="str">
        <f>IF(AND(Include_study?="Yes",Sufficient_data="Yes"),Calculations!FD162-AVERAGE('Publication Bias Analysis'!AR:AR),"")</f>
        <v/>
      </c>
      <c r="FG162" s="54" t="str">
        <f>IF(AND(Include_study?="Yes",Sufficient_data="Yes"),FE:FE-('Publication Bias Analysis'!AV$30+'Publication Bias Analysis'!AV$31*FD:FD),"")</f>
        <v/>
      </c>
      <c r="FM162" s="157"/>
      <c r="FN162" s="6" t="str">
        <f t="shared" si="303"/>
        <v/>
      </c>
      <c r="FO162" s="6" t="str">
        <f t="shared" si="269"/>
        <v/>
      </c>
      <c r="FP162" s="54" t="str">
        <f t="shared" si="306"/>
        <v/>
      </c>
      <c r="FQ162" s="33"/>
    </row>
    <row r="163" spans="1:173" x14ac:dyDescent="0.2">
      <c r="A163" s="163"/>
      <c r="B163" s="10" t="str">
        <f>IF(AND(Sufficient_data="Yes",Include_study?="Yes"),IF(AND(Sort_By=$E$1,Order="Ascending"),IF(Input!Study_name="",COUNTIFS(Input!Study_name,"&lt;&gt;"&amp;"",Include_study?,"Yes",Sufficient_data,"Yes")+1,IF(COUNT(E163)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3" s="10" t="str">
        <f>IF(B163&lt;&gt;"",IF(B163=0,COUNTIF(B$2:B162,0)+1,COUNTIF(B$2:B162,B163)+COUNTIF(B:B,"&lt;"&amp;B163)+1),"")</f>
        <v/>
      </c>
      <c r="D163" s="10" t="str">
        <f t="shared" si="307"/>
        <v/>
      </c>
      <c r="E163" s="6" t="str">
        <f>IF(AND(Sufficient_data="Yes",Include_study?="Yes",Input!Study_name&lt;&gt;""),Input!Study_name,"")</f>
        <v/>
      </c>
      <c r="F163" s="6" t="str">
        <f>IF(AND(Sufficient_data="Yes",Include_study?="Yes"),Input!Effect_size,"")</f>
        <v/>
      </c>
      <c r="G163" s="10" t="str">
        <f>IF(AND(Sufficient_data="Yes",Include_study?="Yes",Input!Number_of_observations&lt;&gt;""),Input!Number_of_observations,"")</f>
        <v/>
      </c>
      <c r="H163" s="6" t="str">
        <f>IF(AND(Sufficient_data="Yes",Include_study?="Yes"),Input!Standard_error,"")</f>
        <v/>
      </c>
      <c r="I163" s="6" t="str">
        <f t="shared" si="308"/>
        <v/>
      </c>
      <c r="J163" s="6" t="str">
        <f t="shared" si="309"/>
        <v/>
      </c>
      <c r="K163" s="6" t="str">
        <f t="shared" si="310"/>
        <v/>
      </c>
      <c r="L163" s="6" t="str">
        <f t="shared" si="311"/>
        <v/>
      </c>
      <c r="M163" s="120" t="str">
        <f t="shared" si="312"/>
        <v/>
      </c>
      <c r="N163" s="54" t="str">
        <f t="shared" si="313"/>
        <v/>
      </c>
      <c r="O163" s="33"/>
      <c r="P163" s="75" t="e">
        <f t="shared" si="314"/>
        <v>#N/A</v>
      </c>
      <c r="Q163" s="6" t="e">
        <f>IF(AND(Sufficient_data="Yes",Include_study?="Yes",Input!Number_of_observations&lt;&gt;""),Effect_size-CI_Lower_limit,NA())</f>
        <v>#N/A</v>
      </c>
      <c r="R163" s="54" t="e">
        <f>IF(AND(Sufficient_data="Yes",Include_study?="Yes",Input!Number_of_observations&lt;&gt;""),CI_Upper_limit-Effect_size,NA())</f>
        <v>#N/A</v>
      </c>
      <c r="S163" s="33"/>
      <c r="T163" s="33"/>
      <c r="U163" s="33"/>
      <c r="V163" s="33"/>
      <c r="W163" s="163"/>
      <c r="X163" s="16" t="str">
        <f t="shared" si="245"/>
        <v/>
      </c>
      <c r="Y163" s="6" t="str">
        <f t="shared" si="315"/>
        <v/>
      </c>
      <c r="Z163" s="6" t="str">
        <f t="shared" si="316"/>
        <v/>
      </c>
      <c r="AA163" s="6" t="str">
        <f>IF(AND(Sufficient_data="Yes",Include_study?="Yes",Subgroup&lt;&gt;""),Input!Effect_size,"")</f>
        <v/>
      </c>
      <c r="AB163" s="6" t="str">
        <f t="shared" si="317"/>
        <v/>
      </c>
      <c r="AC163" s="6" t="str">
        <f t="shared" si="318"/>
        <v/>
      </c>
      <c r="AD163" s="6" t="str">
        <f t="shared" si="319"/>
        <v/>
      </c>
      <c r="AE163" s="6" t="str">
        <f t="shared" si="320"/>
        <v/>
      </c>
      <c r="AF163" s="6" t="str">
        <f t="shared" si="321"/>
        <v/>
      </c>
      <c r="AG163" s="125" t="str">
        <f t="shared" si="280"/>
        <v/>
      </c>
      <c r="AH163" s="128" t="str">
        <f t="shared" si="322"/>
        <v/>
      </c>
      <c r="AI163" s="33"/>
      <c r="AJ163" s="75" t="e">
        <f t="shared" si="246"/>
        <v>#N/A</v>
      </c>
      <c r="AK163" s="37" t="e">
        <f t="shared" si="323"/>
        <v>#N/A</v>
      </c>
      <c r="AL163" s="54" t="e">
        <f t="shared" si="324"/>
        <v>#N/A</v>
      </c>
      <c r="AM163" s="33"/>
      <c r="AN163" s="77" t="str">
        <f t="shared" si="247"/>
        <v/>
      </c>
      <c r="AO163" s="6" t="str">
        <f>IF(AND(Sufficient_data="Yes",Include_study?="Yes",Subgroup&lt;&gt;""),IF(COUNTIFS(Input!G$2:G162,"="&amp;"Yes",Input!C$2:C162,"="&amp;"Yes",Input!H$2:H162,"="&amp;Subgroup)&gt;0,"",Subgroup),"")</f>
        <v/>
      </c>
      <c r="AP163" s="16" t="str">
        <f t="shared" si="248"/>
        <v/>
      </c>
      <c r="AQ163" s="10" t="str">
        <f t="shared" si="249"/>
        <v/>
      </c>
      <c r="AR163" s="6" t="str">
        <f t="shared" si="250"/>
        <v/>
      </c>
      <c r="AS163" s="24" t="str">
        <f t="shared" si="251"/>
        <v/>
      </c>
      <c r="AT163" s="12" t="str">
        <f t="shared" si="252"/>
        <v/>
      </c>
      <c r="AU163" s="6" t="str">
        <f t="shared" si="253"/>
        <v/>
      </c>
      <c r="AV163" s="43" t="str">
        <f t="shared" si="325"/>
        <v/>
      </c>
      <c r="AW163" s="6" t="str">
        <f t="shared" si="254"/>
        <v/>
      </c>
      <c r="AX163" s="6" t="str">
        <f t="shared" si="255"/>
        <v/>
      </c>
      <c r="AY163" s="43" t="str">
        <f t="shared" si="326"/>
        <v/>
      </c>
      <c r="AZ163" s="16" t="str">
        <f t="shared" si="256"/>
        <v/>
      </c>
      <c r="BA163" s="131" t="str">
        <f t="shared" si="327"/>
        <v/>
      </c>
      <c r="BB163" s="131" t="str">
        <f t="shared" si="328"/>
        <v/>
      </c>
      <c r="BC163" s="6" t="str">
        <f t="shared" si="257"/>
        <v/>
      </c>
      <c r="BD163" s="6" t="str">
        <f t="shared" si="258"/>
        <v/>
      </c>
      <c r="BE163" s="131" t="str">
        <f t="shared" si="329"/>
        <v/>
      </c>
      <c r="BF163" s="131" t="str">
        <f t="shared" si="330"/>
        <v/>
      </c>
      <c r="BG163" s="6" t="str">
        <f t="shared" si="259"/>
        <v/>
      </c>
      <c r="BH163" s="6" t="str">
        <f t="shared" si="260"/>
        <v/>
      </c>
      <c r="BI163" s="6" t="str">
        <f t="shared" si="261"/>
        <v/>
      </c>
      <c r="BJ163" s="6" t="e">
        <f t="shared" si="262"/>
        <v>#N/A</v>
      </c>
      <c r="BK163" s="12" t="str">
        <f t="shared" si="304"/>
        <v/>
      </c>
      <c r="BL163" s="6" t="str">
        <f t="shared" si="263"/>
        <v/>
      </c>
      <c r="BM163" s="6" t="str">
        <f t="shared" si="331"/>
        <v/>
      </c>
      <c r="BN163" s="37" t="str">
        <f t="shared" si="264"/>
        <v/>
      </c>
      <c r="BO163" s="54" t="str">
        <f t="shared" si="305"/>
        <v/>
      </c>
      <c r="BP163" s="33"/>
      <c r="BQ163" s="33"/>
      <c r="BR163" s="33"/>
      <c r="BS163" s="33"/>
      <c r="BT163" s="164"/>
      <c r="BU163" s="6" t="e">
        <f t="shared" si="291"/>
        <v>#N/A</v>
      </c>
      <c r="BV163" s="6" t="e">
        <f t="shared" si="292"/>
        <v>#N/A</v>
      </c>
      <c r="BW163" s="6" t="str">
        <f t="shared" si="332"/>
        <v/>
      </c>
      <c r="BX163" s="6" t="str">
        <f>IF(AND(Sufficient_data="Yes",Include_study?="Yes",Moderator&lt;&gt;""),'Moderator Analysis'!F:F-CG$3,"")</f>
        <v/>
      </c>
      <c r="BY163" s="54" t="str">
        <f>IF(AND(Sufficient_data="Yes",Include_study?="Yes",Moderator&lt;&gt;""),Weightf*(Effect_size-CG$5-CG$4*'Moderator Analysis'!F:F)^2,"")</f>
        <v/>
      </c>
      <c r="BZ163" s="33"/>
      <c r="CA163" s="75" t="str">
        <f>IF(AND(Sufficient_data="Yes",Include_study?="Yes",Moderator&lt;&gt;""),1/('Publication Bias Analysis'!F163^2+CG$7),"")</f>
        <v/>
      </c>
      <c r="CB163" s="6" t="str">
        <f>IF(AND(Sufficient_data="Yes",Include_study?="Yes",CA163&lt;&gt;""),Effect_size-'Moderator Analysis'!J$37,"")</f>
        <v/>
      </c>
      <c r="CC163" s="6" t="str">
        <f t="shared" si="333"/>
        <v/>
      </c>
      <c r="CD163" s="54" t="str">
        <f>IF(AND(Sufficient_data="Yes",Include_study?="Yes",CA163&lt;&gt;""),CA:CA*(Effect_size-'Moderator Analysis'!J$29-'Moderator Analysis'!J$30*Moderator)^2,"")</f>
        <v/>
      </c>
      <c r="CI163" s="164"/>
      <c r="CJ163" s="166"/>
      <c r="CK163" s="6" t="str">
        <f t="shared" si="334"/>
        <v/>
      </c>
      <c r="CL163" s="37" t="str">
        <f t="shared" si="335"/>
        <v/>
      </c>
      <c r="CM163" s="37" t="str">
        <f>IF(AND(Include_study?="Yes",Sufficient_data="Yes"),1/(Standard_error^2+IF(Additional_model="Fixed effect",0,'Publication Bias Analysis'!L$32)),"")</f>
        <v/>
      </c>
      <c r="CN163" s="37" t="str">
        <f>IF(AND(Include_study?="Yes",Sufficient_data="Yes"),'Publication Bias Analysis'!E:E-'Publication Bias Analysis'!I$29,"")</f>
        <v/>
      </c>
      <c r="CO163" s="37" t="str">
        <f t="shared" si="336"/>
        <v/>
      </c>
      <c r="CP163" s="37" t="str">
        <f t="shared" si="337"/>
        <v/>
      </c>
      <c r="CQ163" s="104" t="str">
        <f t="shared" si="338"/>
        <v/>
      </c>
      <c r="CR163" s="104" t="str">
        <f>IF(AND(Include_study?="Yes",Sufficient_data="Yes"),CQ:CQ+IF(DC:DC&lt;0,-1,1)*COUNTIF(CQ$2:CQ162,CQ:CQ),"")</f>
        <v/>
      </c>
      <c r="CS163" s="104" t="str">
        <f>IF(AND(Include_study?="Yes",Sufficient_data="Yes"),RANK(DG:DG,DG:DG,1)*IF(DF:DF&lt;0,-1,1)+IF(DF:DF&lt;0,-1,1)*COUNTIF(CQ$2:CQ162,CQ:CQ),"")</f>
        <v/>
      </c>
      <c r="CT163" s="104" t="str">
        <f>IF(AND(Include_study?="Yes",Sufficient_data="Yes"),RANK(DJ:DJ,DJ:DJ,1)*IF(DI:DI&lt;0,-1,1)+IF(DI:DI&lt;0,-1,1)*COUNTIF(CQ$2:CQ162,CQ:CQ),"")</f>
        <v/>
      </c>
      <c r="CU163" s="6" t="e">
        <f>IF(AND(Include_study?="Yes",Sufficient_data="Yes"),'Publication Bias Analysis'!E:E,NA())</f>
        <v>#N/A</v>
      </c>
      <c r="CV163" s="54" t="e">
        <f>IF(AND(Include_study?="Yes",Sufficient_data="Yes"),'Publication Bias Analysis'!F:F,NA())</f>
        <v>#N/A</v>
      </c>
      <c r="CW163" s="33"/>
      <c r="CX163" s="33"/>
      <c r="CY163" s="33"/>
      <c r="CZ163" s="33"/>
      <c r="DA163" s="33"/>
      <c r="DB163" s="157"/>
      <c r="DC16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3" s="6" t="str">
        <f t="shared" si="265"/>
        <v/>
      </c>
      <c r="DE163" s="54" t="str">
        <f>IF(AND(Include_study?="Yes",Sufficient_data="Yes"),1/('Publication Bias Analysis'!F:F^2+IF(Additional_model="Fixed effect",0,$DN$6)),"")</f>
        <v/>
      </c>
      <c r="DF163" s="6" t="str">
        <f>IF(AND(Include_study?="Yes",Sufficient_data="Yes"),IF('Publication Bias Analysis'!L$38="Left",'Publication Bias Analysis'!E:E-DN$3,DN$3-'Publication Bias Analysis'!E:E),"")</f>
        <v/>
      </c>
      <c r="DG163" s="6" t="str">
        <f t="shared" si="266"/>
        <v/>
      </c>
      <c r="DH163" s="54" t="str">
        <f>IF(AND(DF163&lt;&gt;"",CR163&lt;=MAX(CR:CR)-DN$7),1/('Publication Bias Analysis'!F:F^2+IF(Additional_model="Fixed effect",0,$DN$13)),"")</f>
        <v/>
      </c>
      <c r="DI163" s="6" t="str">
        <f>IF(AND(Include_study?="Yes",Sufficient_data="Yes"),IF('Publication Bias Analysis'!L$38="Left",'Publication Bias Analysis'!E:E-DN$10,DN$10-'Publication Bias Analysis'!E:E),"")</f>
        <v/>
      </c>
      <c r="DJ163" s="6" t="str">
        <f t="shared" si="267"/>
        <v/>
      </c>
      <c r="DK163" s="54" t="str">
        <f t="shared" si="339"/>
        <v/>
      </c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W163" s="33"/>
      <c r="DX163" s="33"/>
      <c r="DY163" s="33"/>
      <c r="DZ163" s="33"/>
      <c r="EA163" s="33"/>
      <c r="EB163" s="157"/>
      <c r="EC163" s="6" t="str">
        <f>IF(AND(Include_study?="Yes",Sufficient_data="Yes"),Calculations!CO:CO-AVERAGE(Calculations!CO:CO),"")</f>
        <v/>
      </c>
      <c r="ED163" s="54" t="str">
        <f>IF(AND(Include_study?="Yes",Sufficient_data="Yes"),Calculations!CP163-('Publication Bias Analysis'!P$3+Calculations!CO163*'Publication Bias Analysis'!P$4),"")</f>
        <v/>
      </c>
      <c r="EE163" s="33"/>
      <c r="EF163" s="157"/>
      <c r="EG163" s="6" t="str">
        <f t="shared" si="340"/>
        <v/>
      </c>
      <c r="EH163" s="6" t="str">
        <f t="shared" si="341"/>
        <v/>
      </c>
      <c r="EI163" s="10" t="str">
        <f t="shared" si="342"/>
        <v/>
      </c>
      <c r="EJ163" s="10" t="str">
        <f t="shared" si="343"/>
        <v/>
      </c>
      <c r="EK163" s="10" t="str">
        <f>IF(AND(Include_study?="Yes",Sufficient_data="Yes"),COUNTIFS(EI$2:EI162,"&lt;"&amp;EI163,EJ$2:EJ162,"&lt;"&amp;EJ163)+COUNTIFS(EI$2:EI162,"&gt;"&amp;EI163,EJ$2:EJ162,"&gt;"&amp;EJ163)+COUNTIFS(EI164:EI$201,"&lt;"&amp;EI163,EJ164:EJ$201,"&lt;"&amp;EJ163)+COUNTIFS(EI164:EI$201,"&gt;"&amp;EI163,EJ164:EJ$201,"&gt;"&amp;EJ163),"")</f>
        <v/>
      </c>
      <c r="EL163" s="70" t="str">
        <f>IF(AND(Include_study?="Yes",Sufficient_data="Yes"),COUNTIFS(EI$2:EI162,"&lt;"&amp;EI163,EJ$2:EJ162,"&gt;"&amp;EJ163)+COUNTIFS(EI$2:EI162,"&gt;"&amp;EI163,EJ$2:EJ162,"&lt;"&amp;EJ163)+COUNTIFS(EI164:EI$201,"&lt;"&amp;EI163,EJ164:EJ$201,"&gt;"&amp;EJ163)+COUNTIFS(EI164:EI$201,"&gt;"&amp;EI163,EJ164:EJ$201,"&lt;"&amp;EJ163),"")</f>
        <v/>
      </c>
      <c r="EN163" s="157"/>
      <c r="EO163" s="33"/>
      <c r="EP163" s="33"/>
      <c r="EQ163" s="33"/>
      <c r="ER163" s="33"/>
      <c r="ES163" s="157"/>
      <c r="ET163" s="6" t="e">
        <f t="shared" si="344"/>
        <v>#N/A</v>
      </c>
      <c r="EU163" s="54" t="e">
        <f t="shared" si="345"/>
        <v>#N/A</v>
      </c>
      <c r="EV163" s="33"/>
      <c r="EW163" s="33"/>
      <c r="EX163" s="33"/>
      <c r="EY163" s="33"/>
      <c r="EZ163" s="33"/>
      <c r="FA163" s="157"/>
      <c r="FB163" s="10" t="str">
        <f>IF('Publication Bias Analysis'!AS:AS&lt;&gt;"",RANK('Publication Bias Analysis'!AS:AS,'Publication Bias Analysis'!AS:AS,1)+COUNTIF('Publication Bias Analysis'!AS$2:AS162,'Publication Bias Analysis'!AS163),"")</f>
        <v/>
      </c>
      <c r="FC163" s="6" t="str">
        <f t="shared" si="268"/>
        <v/>
      </c>
      <c r="FD163" s="43" t="e">
        <f>IF(AND(Include_study?="Yes",Sufficient_data="Yes"),'Publication Bias Analysis'!AR163,NA())</f>
        <v>#N/A</v>
      </c>
      <c r="FE163" s="43" t="e">
        <f>IF(AND(Include_study?="Yes",Sufficient_data="Yes"),'Publication Bias Analysis'!AS163,NA())</f>
        <v>#N/A</v>
      </c>
      <c r="FF163" s="6" t="str">
        <f>IF(AND(Include_study?="Yes",Sufficient_data="Yes"),Calculations!FD163-AVERAGE('Publication Bias Analysis'!AR:AR),"")</f>
        <v/>
      </c>
      <c r="FG163" s="54" t="str">
        <f>IF(AND(Include_study?="Yes",Sufficient_data="Yes"),FE:FE-('Publication Bias Analysis'!AV$30+'Publication Bias Analysis'!AV$31*FD:FD),"")</f>
        <v/>
      </c>
      <c r="FM163" s="157"/>
      <c r="FN163" s="6" t="str">
        <f t="shared" si="303"/>
        <v/>
      </c>
      <c r="FO163" s="6" t="str">
        <f t="shared" si="269"/>
        <v/>
      </c>
      <c r="FP163" s="54" t="str">
        <f t="shared" si="306"/>
        <v/>
      </c>
      <c r="FQ163" s="33"/>
    </row>
    <row r="164" spans="1:173" x14ac:dyDescent="0.2">
      <c r="A164" s="163"/>
      <c r="B164" s="10" t="str">
        <f>IF(AND(Sufficient_data="Yes",Include_study?="Yes"),IF(AND(Sort_By=$E$1,Order="Ascending"),IF(Input!Study_name="",COUNTIFS(Input!Study_name,"&lt;&gt;"&amp;"",Include_study?,"Yes",Sufficient_data,"Yes")+1,IF(COUNT(E164)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4" s="10" t="str">
        <f>IF(B164&lt;&gt;"",IF(B164=0,COUNTIF(B$2:B163,0)+1,COUNTIF(B$2:B163,B164)+COUNTIF(B:B,"&lt;"&amp;B164)+1),"")</f>
        <v/>
      </c>
      <c r="D164" s="10" t="str">
        <f t="shared" si="307"/>
        <v/>
      </c>
      <c r="E164" s="6" t="str">
        <f>IF(AND(Sufficient_data="Yes",Include_study?="Yes",Input!Study_name&lt;&gt;""),Input!Study_name,"")</f>
        <v/>
      </c>
      <c r="F164" s="6" t="str">
        <f>IF(AND(Sufficient_data="Yes",Include_study?="Yes"),Input!Effect_size,"")</f>
        <v/>
      </c>
      <c r="G164" s="10" t="str">
        <f>IF(AND(Sufficient_data="Yes",Include_study?="Yes",Input!Number_of_observations&lt;&gt;""),Input!Number_of_observations,"")</f>
        <v/>
      </c>
      <c r="H164" s="6" t="str">
        <f>IF(AND(Sufficient_data="Yes",Include_study?="Yes"),Input!Standard_error,"")</f>
        <v/>
      </c>
      <c r="I164" s="6" t="str">
        <f t="shared" si="308"/>
        <v/>
      </c>
      <c r="J164" s="6" t="str">
        <f t="shared" si="309"/>
        <v/>
      </c>
      <c r="K164" s="6" t="str">
        <f t="shared" si="310"/>
        <v/>
      </c>
      <c r="L164" s="6" t="str">
        <f t="shared" si="311"/>
        <v/>
      </c>
      <c r="M164" s="120" t="str">
        <f t="shared" si="312"/>
        <v/>
      </c>
      <c r="N164" s="54" t="str">
        <f t="shared" si="313"/>
        <v/>
      </c>
      <c r="O164" s="33"/>
      <c r="P164" s="75" t="e">
        <f t="shared" si="314"/>
        <v>#N/A</v>
      </c>
      <c r="Q164" s="6" t="e">
        <f>IF(AND(Sufficient_data="Yes",Include_study?="Yes",Input!Number_of_observations&lt;&gt;""),Effect_size-CI_Lower_limit,NA())</f>
        <v>#N/A</v>
      </c>
      <c r="R164" s="54" t="e">
        <f>IF(AND(Sufficient_data="Yes",Include_study?="Yes",Input!Number_of_observations&lt;&gt;""),CI_Upper_limit-Effect_size,NA())</f>
        <v>#N/A</v>
      </c>
      <c r="S164" s="33"/>
      <c r="T164" s="33"/>
      <c r="U164" s="33"/>
      <c r="V164" s="33"/>
      <c r="W164" s="163"/>
      <c r="X164" s="16" t="str">
        <f t="shared" si="245"/>
        <v/>
      </c>
      <c r="Y164" s="6" t="str">
        <f t="shared" si="315"/>
        <v/>
      </c>
      <c r="Z164" s="6" t="str">
        <f t="shared" si="316"/>
        <v/>
      </c>
      <c r="AA164" s="6" t="str">
        <f>IF(AND(Sufficient_data="Yes",Include_study?="Yes",Subgroup&lt;&gt;""),Input!Effect_size,"")</f>
        <v/>
      </c>
      <c r="AB164" s="6" t="str">
        <f t="shared" si="317"/>
        <v/>
      </c>
      <c r="AC164" s="6" t="str">
        <f t="shared" si="318"/>
        <v/>
      </c>
      <c r="AD164" s="6" t="str">
        <f t="shared" si="319"/>
        <v/>
      </c>
      <c r="AE164" s="6" t="str">
        <f t="shared" si="320"/>
        <v/>
      </c>
      <c r="AF164" s="6" t="str">
        <f t="shared" si="321"/>
        <v/>
      </c>
      <c r="AG164" s="125" t="str">
        <f t="shared" si="280"/>
        <v/>
      </c>
      <c r="AH164" s="128" t="str">
        <f t="shared" si="322"/>
        <v/>
      </c>
      <c r="AI164" s="33"/>
      <c r="AJ164" s="75" t="e">
        <f t="shared" si="246"/>
        <v>#N/A</v>
      </c>
      <c r="AK164" s="37" t="e">
        <f t="shared" si="323"/>
        <v>#N/A</v>
      </c>
      <c r="AL164" s="54" t="e">
        <f t="shared" si="324"/>
        <v>#N/A</v>
      </c>
      <c r="AM164" s="33"/>
      <c r="AN164" s="77" t="str">
        <f t="shared" si="247"/>
        <v/>
      </c>
      <c r="AO164" s="6" t="str">
        <f>IF(AND(Sufficient_data="Yes",Include_study?="Yes",Subgroup&lt;&gt;""),IF(COUNTIFS(Input!G$2:G163,"="&amp;"Yes",Input!C$2:C163,"="&amp;"Yes",Input!H$2:H163,"="&amp;Subgroup)&gt;0,"",Subgroup),"")</f>
        <v/>
      </c>
      <c r="AP164" s="16" t="str">
        <f t="shared" si="248"/>
        <v/>
      </c>
      <c r="AQ164" s="10" t="str">
        <f t="shared" si="249"/>
        <v/>
      </c>
      <c r="AR164" s="6" t="str">
        <f t="shared" si="250"/>
        <v/>
      </c>
      <c r="AS164" s="24" t="str">
        <f t="shared" si="251"/>
        <v/>
      </c>
      <c r="AT164" s="12" t="str">
        <f t="shared" si="252"/>
        <v/>
      </c>
      <c r="AU164" s="6" t="str">
        <f t="shared" si="253"/>
        <v/>
      </c>
      <c r="AV164" s="43" t="str">
        <f t="shared" si="325"/>
        <v/>
      </c>
      <c r="AW164" s="6" t="str">
        <f t="shared" si="254"/>
        <v/>
      </c>
      <c r="AX164" s="6" t="str">
        <f t="shared" si="255"/>
        <v/>
      </c>
      <c r="AY164" s="43" t="str">
        <f t="shared" si="326"/>
        <v/>
      </c>
      <c r="AZ164" s="16" t="str">
        <f t="shared" si="256"/>
        <v/>
      </c>
      <c r="BA164" s="131" t="str">
        <f t="shared" si="327"/>
        <v/>
      </c>
      <c r="BB164" s="131" t="str">
        <f t="shared" si="328"/>
        <v/>
      </c>
      <c r="BC164" s="6" t="str">
        <f t="shared" si="257"/>
        <v/>
      </c>
      <c r="BD164" s="6" t="str">
        <f t="shared" si="258"/>
        <v/>
      </c>
      <c r="BE164" s="131" t="str">
        <f t="shared" si="329"/>
        <v/>
      </c>
      <c r="BF164" s="131" t="str">
        <f t="shared" si="330"/>
        <v/>
      </c>
      <c r="BG164" s="6" t="str">
        <f t="shared" si="259"/>
        <v/>
      </c>
      <c r="BH164" s="6" t="str">
        <f t="shared" si="260"/>
        <v/>
      </c>
      <c r="BI164" s="6" t="str">
        <f t="shared" si="261"/>
        <v/>
      </c>
      <c r="BJ164" s="6" t="e">
        <f t="shared" si="262"/>
        <v>#N/A</v>
      </c>
      <c r="BK164" s="12" t="str">
        <f t="shared" si="304"/>
        <v/>
      </c>
      <c r="BL164" s="6" t="str">
        <f t="shared" si="263"/>
        <v/>
      </c>
      <c r="BM164" s="6" t="str">
        <f t="shared" si="331"/>
        <v/>
      </c>
      <c r="BN164" s="37" t="str">
        <f t="shared" si="264"/>
        <v/>
      </c>
      <c r="BO164" s="54" t="str">
        <f t="shared" si="305"/>
        <v/>
      </c>
      <c r="BP164" s="33"/>
      <c r="BQ164" s="33"/>
      <c r="BR164" s="33"/>
      <c r="BS164" s="33"/>
      <c r="BT164" s="164"/>
      <c r="BU164" s="6" t="e">
        <f t="shared" si="291"/>
        <v>#N/A</v>
      </c>
      <c r="BV164" s="6" t="e">
        <f t="shared" si="292"/>
        <v>#N/A</v>
      </c>
      <c r="BW164" s="6" t="str">
        <f t="shared" si="332"/>
        <v/>
      </c>
      <c r="BX164" s="6" t="str">
        <f>IF(AND(Sufficient_data="Yes",Include_study?="Yes",Moderator&lt;&gt;""),'Moderator Analysis'!F:F-CG$3,"")</f>
        <v/>
      </c>
      <c r="BY164" s="54" t="str">
        <f>IF(AND(Sufficient_data="Yes",Include_study?="Yes",Moderator&lt;&gt;""),Weightf*(Effect_size-CG$5-CG$4*'Moderator Analysis'!F:F)^2,"")</f>
        <v/>
      </c>
      <c r="BZ164" s="33"/>
      <c r="CA164" s="75" t="str">
        <f>IF(AND(Sufficient_data="Yes",Include_study?="Yes",Moderator&lt;&gt;""),1/('Publication Bias Analysis'!F164^2+CG$7),"")</f>
        <v/>
      </c>
      <c r="CB164" s="6" t="str">
        <f>IF(AND(Sufficient_data="Yes",Include_study?="Yes",CA164&lt;&gt;""),Effect_size-'Moderator Analysis'!J$37,"")</f>
        <v/>
      </c>
      <c r="CC164" s="6" t="str">
        <f t="shared" si="333"/>
        <v/>
      </c>
      <c r="CD164" s="54" t="str">
        <f>IF(AND(Sufficient_data="Yes",Include_study?="Yes",CA164&lt;&gt;""),CA:CA*(Effect_size-'Moderator Analysis'!J$29-'Moderator Analysis'!J$30*Moderator)^2,"")</f>
        <v/>
      </c>
      <c r="CI164" s="164"/>
      <c r="CJ164" s="166"/>
      <c r="CK164" s="6" t="str">
        <f t="shared" si="334"/>
        <v/>
      </c>
      <c r="CL164" s="37" t="str">
        <f t="shared" si="335"/>
        <v/>
      </c>
      <c r="CM164" s="37" t="str">
        <f>IF(AND(Include_study?="Yes",Sufficient_data="Yes"),1/(Standard_error^2+IF(Additional_model="Fixed effect",0,'Publication Bias Analysis'!L$32)),"")</f>
        <v/>
      </c>
      <c r="CN164" s="37" t="str">
        <f>IF(AND(Include_study?="Yes",Sufficient_data="Yes"),'Publication Bias Analysis'!E:E-'Publication Bias Analysis'!I$29,"")</f>
        <v/>
      </c>
      <c r="CO164" s="37" t="str">
        <f t="shared" si="336"/>
        <v/>
      </c>
      <c r="CP164" s="37" t="str">
        <f t="shared" si="337"/>
        <v/>
      </c>
      <c r="CQ164" s="104" t="str">
        <f t="shared" si="338"/>
        <v/>
      </c>
      <c r="CR164" s="104" t="str">
        <f>IF(AND(Include_study?="Yes",Sufficient_data="Yes"),CQ:CQ+IF(DC:DC&lt;0,-1,1)*COUNTIF(CQ$2:CQ163,CQ:CQ),"")</f>
        <v/>
      </c>
      <c r="CS164" s="104" t="str">
        <f>IF(AND(Include_study?="Yes",Sufficient_data="Yes"),RANK(DG:DG,DG:DG,1)*IF(DF:DF&lt;0,-1,1)+IF(DF:DF&lt;0,-1,1)*COUNTIF(CQ$2:CQ163,CQ:CQ),"")</f>
        <v/>
      </c>
      <c r="CT164" s="104" t="str">
        <f>IF(AND(Include_study?="Yes",Sufficient_data="Yes"),RANK(DJ:DJ,DJ:DJ,1)*IF(DI:DI&lt;0,-1,1)+IF(DI:DI&lt;0,-1,1)*COUNTIF(CQ$2:CQ163,CQ:CQ),"")</f>
        <v/>
      </c>
      <c r="CU164" s="6" t="e">
        <f>IF(AND(Include_study?="Yes",Sufficient_data="Yes"),'Publication Bias Analysis'!E:E,NA())</f>
        <v>#N/A</v>
      </c>
      <c r="CV164" s="54" t="e">
        <f>IF(AND(Include_study?="Yes",Sufficient_data="Yes"),'Publication Bias Analysis'!F:F,NA())</f>
        <v>#N/A</v>
      </c>
      <c r="CW164" s="33"/>
      <c r="CX164" s="33"/>
      <c r="CY164" s="33"/>
      <c r="CZ164" s="33"/>
      <c r="DA164" s="33"/>
      <c r="DB164" s="157"/>
      <c r="DC16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4" s="6" t="str">
        <f t="shared" si="265"/>
        <v/>
      </c>
      <c r="DE164" s="54" t="str">
        <f>IF(AND(Include_study?="Yes",Sufficient_data="Yes"),1/('Publication Bias Analysis'!F:F^2+IF(Additional_model="Fixed effect",0,$DN$6)),"")</f>
        <v/>
      </c>
      <c r="DF164" s="6" t="str">
        <f>IF(AND(Include_study?="Yes",Sufficient_data="Yes"),IF('Publication Bias Analysis'!L$38="Left",'Publication Bias Analysis'!E:E-DN$3,DN$3-'Publication Bias Analysis'!E:E),"")</f>
        <v/>
      </c>
      <c r="DG164" s="6" t="str">
        <f t="shared" si="266"/>
        <v/>
      </c>
      <c r="DH164" s="54" t="str">
        <f>IF(AND(DF164&lt;&gt;"",CR164&lt;=MAX(CR:CR)-DN$7),1/('Publication Bias Analysis'!F:F^2+IF(Additional_model="Fixed effect",0,$DN$13)),"")</f>
        <v/>
      </c>
      <c r="DI164" s="6" t="str">
        <f>IF(AND(Include_study?="Yes",Sufficient_data="Yes"),IF('Publication Bias Analysis'!L$38="Left",'Publication Bias Analysis'!E:E-DN$10,DN$10-'Publication Bias Analysis'!E:E),"")</f>
        <v/>
      </c>
      <c r="DJ164" s="6" t="str">
        <f t="shared" si="267"/>
        <v/>
      </c>
      <c r="DK164" s="54" t="str">
        <f t="shared" si="339"/>
        <v/>
      </c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W164" s="33"/>
      <c r="DX164" s="33"/>
      <c r="DY164" s="33"/>
      <c r="DZ164" s="33"/>
      <c r="EA164" s="33"/>
      <c r="EB164" s="157"/>
      <c r="EC164" s="6" t="str">
        <f>IF(AND(Include_study?="Yes",Sufficient_data="Yes"),Calculations!CO:CO-AVERAGE(Calculations!CO:CO),"")</f>
        <v/>
      </c>
      <c r="ED164" s="54" t="str">
        <f>IF(AND(Include_study?="Yes",Sufficient_data="Yes"),Calculations!CP164-('Publication Bias Analysis'!P$3+Calculations!CO164*'Publication Bias Analysis'!P$4),"")</f>
        <v/>
      </c>
      <c r="EE164" s="33"/>
      <c r="EF164" s="157"/>
      <c r="EG164" s="6" t="str">
        <f t="shared" si="340"/>
        <v/>
      </c>
      <c r="EH164" s="6" t="str">
        <f t="shared" si="341"/>
        <v/>
      </c>
      <c r="EI164" s="10" t="str">
        <f t="shared" si="342"/>
        <v/>
      </c>
      <c r="EJ164" s="10" t="str">
        <f t="shared" si="343"/>
        <v/>
      </c>
      <c r="EK164" s="10" t="str">
        <f>IF(AND(Include_study?="Yes",Sufficient_data="Yes"),COUNTIFS(EI$2:EI163,"&lt;"&amp;EI164,EJ$2:EJ163,"&lt;"&amp;EJ164)+COUNTIFS(EI$2:EI163,"&gt;"&amp;EI164,EJ$2:EJ163,"&gt;"&amp;EJ164)+COUNTIFS(EI165:EI$201,"&lt;"&amp;EI164,EJ165:EJ$201,"&lt;"&amp;EJ164)+COUNTIFS(EI165:EI$201,"&gt;"&amp;EI164,EJ165:EJ$201,"&gt;"&amp;EJ164),"")</f>
        <v/>
      </c>
      <c r="EL164" s="70" t="str">
        <f>IF(AND(Include_study?="Yes",Sufficient_data="Yes"),COUNTIFS(EI$2:EI163,"&lt;"&amp;EI164,EJ$2:EJ163,"&gt;"&amp;EJ164)+COUNTIFS(EI$2:EI163,"&gt;"&amp;EI164,EJ$2:EJ163,"&lt;"&amp;EJ164)+COUNTIFS(EI165:EI$201,"&lt;"&amp;EI164,EJ165:EJ$201,"&gt;"&amp;EJ164)+COUNTIFS(EI165:EI$201,"&gt;"&amp;EI164,EJ165:EJ$201,"&lt;"&amp;EJ164),"")</f>
        <v/>
      </c>
      <c r="EN164" s="157"/>
      <c r="EO164" s="33"/>
      <c r="EP164" s="33"/>
      <c r="EQ164" s="33"/>
      <c r="ER164" s="33"/>
      <c r="ES164" s="157"/>
      <c r="ET164" s="6" t="e">
        <f t="shared" si="344"/>
        <v>#N/A</v>
      </c>
      <c r="EU164" s="54" t="e">
        <f t="shared" si="345"/>
        <v>#N/A</v>
      </c>
      <c r="EV164" s="33"/>
      <c r="EW164" s="33"/>
      <c r="EX164" s="33"/>
      <c r="EY164" s="33"/>
      <c r="EZ164" s="33"/>
      <c r="FA164" s="157"/>
      <c r="FB164" s="10" t="str">
        <f>IF('Publication Bias Analysis'!AS:AS&lt;&gt;"",RANK('Publication Bias Analysis'!AS:AS,'Publication Bias Analysis'!AS:AS,1)+COUNTIF('Publication Bias Analysis'!AS$2:AS163,'Publication Bias Analysis'!AS164),"")</f>
        <v/>
      </c>
      <c r="FC164" s="6" t="str">
        <f t="shared" si="268"/>
        <v/>
      </c>
      <c r="FD164" s="43" t="e">
        <f>IF(AND(Include_study?="Yes",Sufficient_data="Yes"),'Publication Bias Analysis'!AR164,NA())</f>
        <v>#N/A</v>
      </c>
      <c r="FE164" s="43" t="e">
        <f>IF(AND(Include_study?="Yes",Sufficient_data="Yes"),'Publication Bias Analysis'!AS164,NA())</f>
        <v>#N/A</v>
      </c>
      <c r="FF164" s="6" t="str">
        <f>IF(AND(Include_study?="Yes",Sufficient_data="Yes"),Calculations!FD164-AVERAGE('Publication Bias Analysis'!AR:AR),"")</f>
        <v/>
      </c>
      <c r="FG164" s="54" t="str">
        <f>IF(AND(Include_study?="Yes",Sufficient_data="Yes"),FE:FE-('Publication Bias Analysis'!AV$30+'Publication Bias Analysis'!AV$31*FD:FD),"")</f>
        <v/>
      </c>
      <c r="FM164" s="157"/>
      <c r="FN164" s="6" t="str">
        <f t="shared" si="303"/>
        <v/>
      </c>
      <c r="FO164" s="6" t="str">
        <f t="shared" si="269"/>
        <v/>
      </c>
      <c r="FP164" s="54" t="str">
        <f t="shared" si="306"/>
        <v/>
      </c>
      <c r="FQ164" s="33"/>
    </row>
    <row r="165" spans="1:173" x14ac:dyDescent="0.2">
      <c r="A165" s="163"/>
      <c r="B165" s="10" t="str">
        <f>IF(AND(Sufficient_data="Yes",Include_study?="Yes"),IF(AND(Sort_By=$E$1,Order="Ascending"),IF(Input!Study_name="",COUNTIFS(Input!Study_name,"&lt;&gt;"&amp;"",Include_study?,"Yes",Sufficient_data,"Yes")+1,IF(COUNT(E165)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5" s="10" t="str">
        <f>IF(B165&lt;&gt;"",IF(B165=0,COUNTIF(B$2:B164,0)+1,COUNTIF(B$2:B164,B165)+COUNTIF(B:B,"&lt;"&amp;B165)+1),"")</f>
        <v/>
      </c>
      <c r="D165" s="10" t="str">
        <f t="shared" si="307"/>
        <v/>
      </c>
      <c r="E165" s="6" t="str">
        <f>IF(AND(Sufficient_data="Yes",Include_study?="Yes",Input!Study_name&lt;&gt;""),Input!Study_name,"")</f>
        <v/>
      </c>
      <c r="F165" s="6" t="str">
        <f>IF(AND(Sufficient_data="Yes",Include_study?="Yes"),Input!Effect_size,"")</f>
        <v/>
      </c>
      <c r="G165" s="10" t="str">
        <f>IF(AND(Sufficient_data="Yes",Include_study?="Yes",Input!Number_of_observations&lt;&gt;""),Input!Number_of_observations,"")</f>
        <v/>
      </c>
      <c r="H165" s="6" t="str">
        <f>IF(AND(Sufficient_data="Yes",Include_study?="Yes"),Input!Standard_error,"")</f>
        <v/>
      </c>
      <c r="I165" s="6" t="str">
        <f t="shared" si="308"/>
        <v/>
      </c>
      <c r="J165" s="6" t="str">
        <f t="shared" si="309"/>
        <v/>
      </c>
      <c r="K165" s="6" t="str">
        <f t="shared" si="310"/>
        <v/>
      </c>
      <c r="L165" s="6" t="str">
        <f t="shared" si="311"/>
        <v/>
      </c>
      <c r="M165" s="120" t="str">
        <f t="shared" si="312"/>
        <v/>
      </c>
      <c r="N165" s="54" t="str">
        <f t="shared" si="313"/>
        <v/>
      </c>
      <c r="O165" s="33"/>
      <c r="P165" s="75" t="e">
        <f t="shared" si="314"/>
        <v>#N/A</v>
      </c>
      <c r="Q165" s="6" t="e">
        <f>IF(AND(Sufficient_data="Yes",Include_study?="Yes",Input!Number_of_observations&lt;&gt;""),Effect_size-CI_Lower_limit,NA())</f>
        <v>#N/A</v>
      </c>
      <c r="R165" s="54" t="e">
        <f>IF(AND(Sufficient_data="Yes",Include_study?="Yes",Input!Number_of_observations&lt;&gt;""),CI_Upper_limit-Effect_size,NA())</f>
        <v>#N/A</v>
      </c>
      <c r="S165" s="33"/>
      <c r="T165" s="33"/>
      <c r="U165" s="33"/>
      <c r="V165" s="33"/>
      <c r="W165" s="163"/>
      <c r="X165" s="16" t="str">
        <f t="shared" si="245"/>
        <v/>
      </c>
      <c r="Y165" s="6" t="str">
        <f t="shared" si="315"/>
        <v/>
      </c>
      <c r="Z165" s="6" t="str">
        <f t="shared" si="316"/>
        <v/>
      </c>
      <c r="AA165" s="6" t="str">
        <f>IF(AND(Sufficient_data="Yes",Include_study?="Yes",Subgroup&lt;&gt;""),Input!Effect_size,"")</f>
        <v/>
      </c>
      <c r="AB165" s="6" t="str">
        <f t="shared" si="317"/>
        <v/>
      </c>
      <c r="AC165" s="6" t="str">
        <f t="shared" si="318"/>
        <v/>
      </c>
      <c r="AD165" s="6" t="str">
        <f t="shared" si="319"/>
        <v/>
      </c>
      <c r="AE165" s="6" t="str">
        <f t="shared" si="320"/>
        <v/>
      </c>
      <c r="AF165" s="6" t="str">
        <f t="shared" si="321"/>
        <v/>
      </c>
      <c r="AG165" s="125" t="str">
        <f t="shared" si="280"/>
        <v/>
      </c>
      <c r="AH165" s="128" t="str">
        <f t="shared" si="322"/>
        <v/>
      </c>
      <c r="AI165" s="33"/>
      <c r="AJ165" s="75" t="e">
        <f t="shared" si="246"/>
        <v>#N/A</v>
      </c>
      <c r="AK165" s="37" t="e">
        <f t="shared" si="323"/>
        <v>#N/A</v>
      </c>
      <c r="AL165" s="54" t="e">
        <f t="shared" si="324"/>
        <v>#N/A</v>
      </c>
      <c r="AM165" s="33"/>
      <c r="AN165" s="77" t="str">
        <f t="shared" si="247"/>
        <v/>
      </c>
      <c r="AO165" s="6" t="str">
        <f>IF(AND(Sufficient_data="Yes",Include_study?="Yes",Subgroup&lt;&gt;""),IF(COUNTIFS(Input!G$2:G164,"="&amp;"Yes",Input!C$2:C164,"="&amp;"Yes",Input!H$2:H164,"="&amp;Subgroup)&gt;0,"",Subgroup),"")</f>
        <v/>
      </c>
      <c r="AP165" s="16" t="str">
        <f t="shared" si="248"/>
        <v/>
      </c>
      <c r="AQ165" s="10" t="str">
        <f t="shared" si="249"/>
        <v/>
      </c>
      <c r="AR165" s="6" t="str">
        <f t="shared" si="250"/>
        <v/>
      </c>
      <c r="AS165" s="24" t="str">
        <f t="shared" si="251"/>
        <v/>
      </c>
      <c r="AT165" s="12" t="str">
        <f t="shared" si="252"/>
        <v/>
      </c>
      <c r="AU165" s="6" t="str">
        <f t="shared" si="253"/>
        <v/>
      </c>
      <c r="AV165" s="43" t="str">
        <f t="shared" si="325"/>
        <v/>
      </c>
      <c r="AW165" s="6" t="str">
        <f t="shared" si="254"/>
        <v/>
      </c>
      <c r="AX165" s="6" t="str">
        <f t="shared" si="255"/>
        <v/>
      </c>
      <c r="AY165" s="43" t="str">
        <f t="shared" si="326"/>
        <v/>
      </c>
      <c r="AZ165" s="16" t="str">
        <f t="shared" si="256"/>
        <v/>
      </c>
      <c r="BA165" s="131" t="str">
        <f t="shared" si="327"/>
        <v/>
      </c>
      <c r="BB165" s="131" t="str">
        <f t="shared" si="328"/>
        <v/>
      </c>
      <c r="BC165" s="6" t="str">
        <f t="shared" si="257"/>
        <v/>
      </c>
      <c r="BD165" s="6" t="str">
        <f t="shared" si="258"/>
        <v/>
      </c>
      <c r="BE165" s="131" t="str">
        <f t="shared" si="329"/>
        <v/>
      </c>
      <c r="BF165" s="131" t="str">
        <f t="shared" si="330"/>
        <v/>
      </c>
      <c r="BG165" s="6" t="str">
        <f t="shared" si="259"/>
        <v/>
      </c>
      <c r="BH165" s="6" t="str">
        <f t="shared" si="260"/>
        <v/>
      </c>
      <c r="BI165" s="6" t="str">
        <f t="shared" si="261"/>
        <v/>
      </c>
      <c r="BJ165" s="6" t="e">
        <f t="shared" si="262"/>
        <v>#N/A</v>
      </c>
      <c r="BK165" s="12" t="str">
        <f t="shared" si="304"/>
        <v/>
      </c>
      <c r="BL165" s="6" t="str">
        <f t="shared" si="263"/>
        <v/>
      </c>
      <c r="BM165" s="6" t="str">
        <f t="shared" si="331"/>
        <v/>
      </c>
      <c r="BN165" s="37" t="str">
        <f t="shared" si="264"/>
        <v/>
      </c>
      <c r="BO165" s="54" t="str">
        <f t="shared" si="305"/>
        <v/>
      </c>
      <c r="BP165" s="33"/>
      <c r="BQ165" s="33"/>
      <c r="BR165" s="33"/>
      <c r="BS165" s="33"/>
      <c r="BT165" s="164"/>
      <c r="BU165" s="6" t="e">
        <f t="shared" si="291"/>
        <v>#N/A</v>
      </c>
      <c r="BV165" s="6" t="e">
        <f t="shared" si="292"/>
        <v>#N/A</v>
      </c>
      <c r="BW165" s="6" t="str">
        <f t="shared" si="332"/>
        <v/>
      </c>
      <c r="BX165" s="6" t="str">
        <f>IF(AND(Sufficient_data="Yes",Include_study?="Yes",Moderator&lt;&gt;""),'Moderator Analysis'!F:F-CG$3,"")</f>
        <v/>
      </c>
      <c r="BY165" s="54" t="str">
        <f>IF(AND(Sufficient_data="Yes",Include_study?="Yes",Moderator&lt;&gt;""),Weightf*(Effect_size-CG$5-CG$4*'Moderator Analysis'!F:F)^2,"")</f>
        <v/>
      </c>
      <c r="BZ165" s="33"/>
      <c r="CA165" s="75" t="str">
        <f>IF(AND(Sufficient_data="Yes",Include_study?="Yes",Moderator&lt;&gt;""),1/('Publication Bias Analysis'!F165^2+CG$7),"")</f>
        <v/>
      </c>
      <c r="CB165" s="6" t="str">
        <f>IF(AND(Sufficient_data="Yes",Include_study?="Yes",CA165&lt;&gt;""),Effect_size-'Moderator Analysis'!J$37,"")</f>
        <v/>
      </c>
      <c r="CC165" s="6" t="str">
        <f t="shared" si="333"/>
        <v/>
      </c>
      <c r="CD165" s="54" t="str">
        <f>IF(AND(Sufficient_data="Yes",Include_study?="Yes",CA165&lt;&gt;""),CA:CA*(Effect_size-'Moderator Analysis'!J$29-'Moderator Analysis'!J$30*Moderator)^2,"")</f>
        <v/>
      </c>
      <c r="CI165" s="164"/>
      <c r="CJ165" s="166"/>
      <c r="CK165" s="6" t="str">
        <f t="shared" si="334"/>
        <v/>
      </c>
      <c r="CL165" s="37" t="str">
        <f t="shared" si="335"/>
        <v/>
      </c>
      <c r="CM165" s="37" t="str">
        <f>IF(AND(Include_study?="Yes",Sufficient_data="Yes"),1/(Standard_error^2+IF(Additional_model="Fixed effect",0,'Publication Bias Analysis'!L$32)),"")</f>
        <v/>
      </c>
      <c r="CN165" s="37" t="str">
        <f>IF(AND(Include_study?="Yes",Sufficient_data="Yes"),'Publication Bias Analysis'!E:E-'Publication Bias Analysis'!I$29,"")</f>
        <v/>
      </c>
      <c r="CO165" s="37" t="str">
        <f t="shared" si="336"/>
        <v/>
      </c>
      <c r="CP165" s="37" t="str">
        <f t="shared" si="337"/>
        <v/>
      </c>
      <c r="CQ165" s="104" t="str">
        <f t="shared" si="338"/>
        <v/>
      </c>
      <c r="CR165" s="104" t="str">
        <f>IF(AND(Include_study?="Yes",Sufficient_data="Yes"),CQ:CQ+IF(DC:DC&lt;0,-1,1)*COUNTIF(CQ$2:CQ164,CQ:CQ),"")</f>
        <v/>
      </c>
      <c r="CS165" s="104" t="str">
        <f>IF(AND(Include_study?="Yes",Sufficient_data="Yes"),RANK(DG:DG,DG:DG,1)*IF(DF:DF&lt;0,-1,1)+IF(DF:DF&lt;0,-1,1)*COUNTIF(CQ$2:CQ164,CQ:CQ),"")</f>
        <v/>
      </c>
      <c r="CT165" s="104" t="str">
        <f>IF(AND(Include_study?="Yes",Sufficient_data="Yes"),RANK(DJ:DJ,DJ:DJ,1)*IF(DI:DI&lt;0,-1,1)+IF(DI:DI&lt;0,-1,1)*COUNTIF(CQ$2:CQ164,CQ:CQ),"")</f>
        <v/>
      </c>
      <c r="CU165" s="6" t="e">
        <f>IF(AND(Include_study?="Yes",Sufficient_data="Yes"),'Publication Bias Analysis'!E:E,NA())</f>
        <v>#N/A</v>
      </c>
      <c r="CV165" s="54" t="e">
        <f>IF(AND(Include_study?="Yes",Sufficient_data="Yes"),'Publication Bias Analysis'!F:F,NA())</f>
        <v>#N/A</v>
      </c>
      <c r="CW165" s="33"/>
      <c r="CX165" s="33"/>
      <c r="CY165" s="33"/>
      <c r="CZ165" s="33"/>
      <c r="DA165" s="33"/>
      <c r="DB165" s="157"/>
      <c r="DC16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5" s="6" t="str">
        <f t="shared" si="265"/>
        <v/>
      </c>
      <c r="DE165" s="54" t="str">
        <f>IF(AND(Include_study?="Yes",Sufficient_data="Yes"),1/('Publication Bias Analysis'!F:F^2+IF(Additional_model="Fixed effect",0,$DN$6)),"")</f>
        <v/>
      </c>
      <c r="DF165" s="6" t="str">
        <f>IF(AND(Include_study?="Yes",Sufficient_data="Yes"),IF('Publication Bias Analysis'!L$38="Left",'Publication Bias Analysis'!E:E-DN$3,DN$3-'Publication Bias Analysis'!E:E),"")</f>
        <v/>
      </c>
      <c r="DG165" s="6" t="str">
        <f t="shared" si="266"/>
        <v/>
      </c>
      <c r="DH165" s="54" t="str">
        <f>IF(AND(DF165&lt;&gt;"",CR165&lt;=MAX(CR:CR)-DN$7),1/('Publication Bias Analysis'!F:F^2+IF(Additional_model="Fixed effect",0,$DN$13)),"")</f>
        <v/>
      </c>
      <c r="DI165" s="6" t="str">
        <f>IF(AND(Include_study?="Yes",Sufficient_data="Yes"),IF('Publication Bias Analysis'!L$38="Left",'Publication Bias Analysis'!E:E-DN$10,DN$10-'Publication Bias Analysis'!E:E),"")</f>
        <v/>
      </c>
      <c r="DJ165" s="6" t="str">
        <f t="shared" si="267"/>
        <v/>
      </c>
      <c r="DK165" s="54" t="str">
        <f t="shared" si="339"/>
        <v/>
      </c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W165" s="33"/>
      <c r="DX165" s="33"/>
      <c r="DY165" s="33"/>
      <c r="DZ165" s="33"/>
      <c r="EA165" s="33"/>
      <c r="EB165" s="157"/>
      <c r="EC165" s="6" t="str">
        <f>IF(AND(Include_study?="Yes",Sufficient_data="Yes"),Calculations!CO:CO-AVERAGE(Calculations!CO:CO),"")</f>
        <v/>
      </c>
      <c r="ED165" s="54" t="str">
        <f>IF(AND(Include_study?="Yes",Sufficient_data="Yes"),Calculations!CP165-('Publication Bias Analysis'!P$3+Calculations!CO165*'Publication Bias Analysis'!P$4),"")</f>
        <v/>
      </c>
      <c r="EE165" s="33"/>
      <c r="EF165" s="157"/>
      <c r="EG165" s="6" t="str">
        <f t="shared" si="340"/>
        <v/>
      </c>
      <c r="EH165" s="6" t="str">
        <f t="shared" si="341"/>
        <v/>
      </c>
      <c r="EI165" s="10" t="str">
        <f t="shared" si="342"/>
        <v/>
      </c>
      <c r="EJ165" s="10" t="str">
        <f t="shared" si="343"/>
        <v/>
      </c>
      <c r="EK165" s="10" t="str">
        <f>IF(AND(Include_study?="Yes",Sufficient_data="Yes"),COUNTIFS(EI$2:EI164,"&lt;"&amp;EI165,EJ$2:EJ164,"&lt;"&amp;EJ165)+COUNTIFS(EI$2:EI164,"&gt;"&amp;EI165,EJ$2:EJ164,"&gt;"&amp;EJ165)+COUNTIFS(EI166:EI$201,"&lt;"&amp;EI165,EJ166:EJ$201,"&lt;"&amp;EJ165)+COUNTIFS(EI166:EI$201,"&gt;"&amp;EI165,EJ166:EJ$201,"&gt;"&amp;EJ165),"")</f>
        <v/>
      </c>
      <c r="EL165" s="70" t="str">
        <f>IF(AND(Include_study?="Yes",Sufficient_data="Yes"),COUNTIFS(EI$2:EI164,"&lt;"&amp;EI165,EJ$2:EJ164,"&gt;"&amp;EJ165)+COUNTIFS(EI$2:EI164,"&gt;"&amp;EI165,EJ$2:EJ164,"&lt;"&amp;EJ165)+COUNTIFS(EI166:EI$201,"&lt;"&amp;EI165,EJ166:EJ$201,"&gt;"&amp;EJ165)+COUNTIFS(EI166:EI$201,"&gt;"&amp;EI165,EJ166:EJ$201,"&lt;"&amp;EJ165),"")</f>
        <v/>
      </c>
      <c r="EN165" s="157"/>
      <c r="EO165" s="33"/>
      <c r="EP165" s="33"/>
      <c r="EQ165" s="33"/>
      <c r="ER165" s="33"/>
      <c r="ES165" s="157"/>
      <c r="ET165" s="6" t="e">
        <f t="shared" si="344"/>
        <v>#N/A</v>
      </c>
      <c r="EU165" s="54" t="e">
        <f t="shared" si="345"/>
        <v>#N/A</v>
      </c>
      <c r="EV165" s="33"/>
      <c r="EW165" s="33"/>
      <c r="EX165" s="33"/>
      <c r="EY165" s="33"/>
      <c r="EZ165" s="33"/>
      <c r="FA165" s="157"/>
      <c r="FB165" s="10" t="str">
        <f>IF('Publication Bias Analysis'!AS:AS&lt;&gt;"",RANK('Publication Bias Analysis'!AS:AS,'Publication Bias Analysis'!AS:AS,1)+COUNTIF('Publication Bias Analysis'!AS$2:AS164,'Publication Bias Analysis'!AS165),"")</f>
        <v/>
      </c>
      <c r="FC165" s="6" t="str">
        <f t="shared" si="268"/>
        <v/>
      </c>
      <c r="FD165" s="43" t="e">
        <f>IF(AND(Include_study?="Yes",Sufficient_data="Yes"),'Publication Bias Analysis'!AR165,NA())</f>
        <v>#N/A</v>
      </c>
      <c r="FE165" s="43" t="e">
        <f>IF(AND(Include_study?="Yes",Sufficient_data="Yes"),'Publication Bias Analysis'!AS165,NA())</f>
        <v>#N/A</v>
      </c>
      <c r="FF165" s="6" t="str">
        <f>IF(AND(Include_study?="Yes",Sufficient_data="Yes"),Calculations!FD165-AVERAGE('Publication Bias Analysis'!AR:AR),"")</f>
        <v/>
      </c>
      <c r="FG165" s="54" t="str">
        <f>IF(AND(Include_study?="Yes",Sufficient_data="Yes"),FE:FE-('Publication Bias Analysis'!AV$30+'Publication Bias Analysis'!AV$31*FD:FD),"")</f>
        <v/>
      </c>
      <c r="FM165" s="157"/>
      <c r="FN165" s="6" t="str">
        <f t="shared" si="303"/>
        <v/>
      </c>
      <c r="FO165" s="6" t="str">
        <f t="shared" si="269"/>
        <v/>
      </c>
      <c r="FP165" s="54" t="str">
        <f t="shared" si="306"/>
        <v/>
      </c>
      <c r="FQ165" s="33"/>
    </row>
    <row r="166" spans="1:173" x14ac:dyDescent="0.2">
      <c r="A166" s="163"/>
      <c r="B166" s="10" t="str">
        <f>IF(AND(Sufficient_data="Yes",Include_study?="Yes"),IF(AND(Sort_By=$E$1,Order="Ascending"),IF(Input!Study_name="",COUNTIFS(Input!Study_name,"&lt;&gt;"&amp;"",Include_study?,"Yes",Sufficient_data,"Yes")+1,IF(COUNT(E166)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6" s="10" t="str">
        <f>IF(B166&lt;&gt;"",IF(B166=0,COUNTIF(B$2:B165,0)+1,COUNTIF(B$2:B165,B166)+COUNTIF(B:B,"&lt;"&amp;B166)+1),"")</f>
        <v/>
      </c>
      <c r="D166" s="10" t="str">
        <f t="shared" si="307"/>
        <v/>
      </c>
      <c r="E166" s="6" t="str">
        <f>IF(AND(Sufficient_data="Yes",Include_study?="Yes",Input!Study_name&lt;&gt;""),Input!Study_name,"")</f>
        <v/>
      </c>
      <c r="F166" s="6" t="str">
        <f>IF(AND(Sufficient_data="Yes",Include_study?="Yes"),Input!Effect_size,"")</f>
        <v/>
      </c>
      <c r="G166" s="10" t="str">
        <f>IF(AND(Sufficient_data="Yes",Include_study?="Yes",Input!Number_of_observations&lt;&gt;""),Input!Number_of_observations,"")</f>
        <v/>
      </c>
      <c r="H166" s="6" t="str">
        <f>IF(AND(Sufficient_data="Yes",Include_study?="Yes"),Input!Standard_error,"")</f>
        <v/>
      </c>
      <c r="I166" s="6" t="str">
        <f t="shared" si="308"/>
        <v/>
      </c>
      <c r="J166" s="6" t="str">
        <f t="shared" si="309"/>
        <v/>
      </c>
      <c r="K166" s="6" t="str">
        <f t="shared" si="310"/>
        <v/>
      </c>
      <c r="L166" s="6" t="str">
        <f t="shared" si="311"/>
        <v/>
      </c>
      <c r="M166" s="120" t="str">
        <f t="shared" si="312"/>
        <v/>
      </c>
      <c r="N166" s="54" t="str">
        <f t="shared" si="313"/>
        <v/>
      </c>
      <c r="O166" s="33"/>
      <c r="P166" s="75" t="e">
        <f t="shared" si="314"/>
        <v>#N/A</v>
      </c>
      <c r="Q166" s="6" t="e">
        <f>IF(AND(Sufficient_data="Yes",Include_study?="Yes",Input!Number_of_observations&lt;&gt;""),Effect_size-CI_Lower_limit,NA())</f>
        <v>#N/A</v>
      </c>
      <c r="R166" s="54" t="e">
        <f>IF(AND(Sufficient_data="Yes",Include_study?="Yes",Input!Number_of_observations&lt;&gt;""),CI_Upper_limit-Effect_size,NA())</f>
        <v>#N/A</v>
      </c>
      <c r="S166" s="33"/>
      <c r="T166" s="33"/>
      <c r="U166" s="33"/>
      <c r="V166" s="33"/>
      <c r="W166" s="163"/>
      <c r="X166" s="16" t="str">
        <f t="shared" si="245"/>
        <v/>
      </c>
      <c r="Y166" s="6" t="str">
        <f t="shared" si="315"/>
        <v/>
      </c>
      <c r="Z166" s="6" t="str">
        <f t="shared" si="316"/>
        <v/>
      </c>
      <c r="AA166" s="6" t="str">
        <f>IF(AND(Sufficient_data="Yes",Include_study?="Yes",Subgroup&lt;&gt;""),Input!Effect_size,"")</f>
        <v/>
      </c>
      <c r="AB166" s="6" t="str">
        <f t="shared" si="317"/>
        <v/>
      </c>
      <c r="AC166" s="6" t="str">
        <f t="shared" si="318"/>
        <v/>
      </c>
      <c r="AD166" s="6" t="str">
        <f t="shared" si="319"/>
        <v/>
      </c>
      <c r="AE166" s="6" t="str">
        <f t="shared" si="320"/>
        <v/>
      </c>
      <c r="AF166" s="6" t="str">
        <f t="shared" si="321"/>
        <v/>
      </c>
      <c r="AG166" s="125" t="str">
        <f t="shared" si="280"/>
        <v/>
      </c>
      <c r="AH166" s="128" t="str">
        <f t="shared" si="322"/>
        <v/>
      </c>
      <c r="AI166" s="33"/>
      <c r="AJ166" s="75" t="e">
        <f t="shared" si="246"/>
        <v>#N/A</v>
      </c>
      <c r="AK166" s="37" t="e">
        <f t="shared" si="323"/>
        <v>#N/A</v>
      </c>
      <c r="AL166" s="54" t="e">
        <f t="shared" si="324"/>
        <v>#N/A</v>
      </c>
      <c r="AM166" s="33"/>
      <c r="AN166" s="77" t="str">
        <f t="shared" si="247"/>
        <v/>
      </c>
      <c r="AO166" s="6" t="str">
        <f>IF(AND(Sufficient_data="Yes",Include_study?="Yes",Subgroup&lt;&gt;""),IF(COUNTIFS(Input!G$2:G165,"="&amp;"Yes",Input!C$2:C165,"="&amp;"Yes",Input!H$2:H165,"="&amp;Subgroup)&gt;0,"",Subgroup),"")</f>
        <v/>
      </c>
      <c r="AP166" s="16" t="str">
        <f t="shared" si="248"/>
        <v/>
      </c>
      <c r="AQ166" s="10" t="str">
        <f t="shared" si="249"/>
        <v/>
      </c>
      <c r="AR166" s="6" t="str">
        <f t="shared" si="250"/>
        <v/>
      </c>
      <c r="AS166" s="24" t="str">
        <f t="shared" si="251"/>
        <v/>
      </c>
      <c r="AT166" s="12" t="str">
        <f t="shared" si="252"/>
        <v/>
      </c>
      <c r="AU166" s="6" t="str">
        <f t="shared" si="253"/>
        <v/>
      </c>
      <c r="AV166" s="43" t="str">
        <f t="shared" si="325"/>
        <v/>
      </c>
      <c r="AW166" s="6" t="str">
        <f t="shared" si="254"/>
        <v/>
      </c>
      <c r="AX166" s="6" t="str">
        <f t="shared" si="255"/>
        <v/>
      </c>
      <c r="AY166" s="43" t="str">
        <f t="shared" si="326"/>
        <v/>
      </c>
      <c r="AZ166" s="16" t="str">
        <f t="shared" si="256"/>
        <v/>
      </c>
      <c r="BA166" s="131" t="str">
        <f t="shared" si="327"/>
        <v/>
      </c>
      <c r="BB166" s="131" t="str">
        <f t="shared" si="328"/>
        <v/>
      </c>
      <c r="BC166" s="6" t="str">
        <f t="shared" si="257"/>
        <v/>
      </c>
      <c r="BD166" s="6" t="str">
        <f t="shared" si="258"/>
        <v/>
      </c>
      <c r="BE166" s="131" t="str">
        <f t="shared" si="329"/>
        <v/>
      </c>
      <c r="BF166" s="131" t="str">
        <f t="shared" si="330"/>
        <v/>
      </c>
      <c r="BG166" s="6" t="str">
        <f t="shared" si="259"/>
        <v/>
      </c>
      <c r="BH166" s="6" t="str">
        <f t="shared" si="260"/>
        <v/>
      </c>
      <c r="BI166" s="6" t="str">
        <f t="shared" si="261"/>
        <v/>
      </c>
      <c r="BJ166" s="6" t="e">
        <f t="shared" si="262"/>
        <v>#N/A</v>
      </c>
      <c r="BK166" s="12" t="str">
        <f t="shared" si="304"/>
        <v/>
      </c>
      <c r="BL166" s="6" t="str">
        <f t="shared" si="263"/>
        <v/>
      </c>
      <c r="BM166" s="6" t="str">
        <f t="shared" si="331"/>
        <v/>
      </c>
      <c r="BN166" s="37" t="str">
        <f t="shared" si="264"/>
        <v/>
      </c>
      <c r="BO166" s="54" t="str">
        <f t="shared" si="305"/>
        <v/>
      </c>
      <c r="BP166" s="33"/>
      <c r="BQ166" s="33"/>
      <c r="BR166" s="33"/>
      <c r="BS166" s="33"/>
      <c r="BT166" s="164"/>
      <c r="BU166" s="6" t="e">
        <f t="shared" si="291"/>
        <v>#N/A</v>
      </c>
      <c r="BV166" s="6" t="e">
        <f t="shared" si="292"/>
        <v>#N/A</v>
      </c>
      <c r="BW166" s="6" t="str">
        <f t="shared" si="332"/>
        <v/>
      </c>
      <c r="BX166" s="6" t="str">
        <f>IF(AND(Sufficient_data="Yes",Include_study?="Yes",Moderator&lt;&gt;""),'Moderator Analysis'!F:F-CG$3,"")</f>
        <v/>
      </c>
      <c r="BY166" s="54" t="str">
        <f>IF(AND(Sufficient_data="Yes",Include_study?="Yes",Moderator&lt;&gt;""),Weightf*(Effect_size-CG$5-CG$4*'Moderator Analysis'!F:F)^2,"")</f>
        <v/>
      </c>
      <c r="BZ166" s="33"/>
      <c r="CA166" s="75" t="str">
        <f>IF(AND(Sufficient_data="Yes",Include_study?="Yes",Moderator&lt;&gt;""),1/('Publication Bias Analysis'!F166^2+CG$7),"")</f>
        <v/>
      </c>
      <c r="CB166" s="6" t="str">
        <f>IF(AND(Sufficient_data="Yes",Include_study?="Yes",CA166&lt;&gt;""),Effect_size-'Moderator Analysis'!J$37,"")</f>
        <v/>
      </c>
      <c r="CC166" s="6" t="str">
        <f t="shared" si="333"/>
        <v/>
      </c>
      <c r="CD166" s="54" t="str">
        <f>IF(AND(Sufficient_data="Yes",Include_study?="Yes",CA166&lt;&gt;""),CA:CA*(Effect_size-'Moderator Analysis'!J$29-'Moderator Analysis'!J$30*Moderator)^2,"")</f>
        <v/>
      </c>
      <c r="CI166" s="164"/>
      <c r="CJ166" s="166"/>
      <c r="CK166" s="6" t="str">
        <f t="shared" si="334"/>
        <v/>
      </c>
      <c r="CL166" s="37" t="str">
        <f t="shared" si="335"/>
        <v/>
      </c>
      <c r="CM166" s="37" t="str">
        <f>IF(AND(Include_study?="Yes",Sufficient_data="Yes"),1/(Standard_error^2+IF(Additional_model="Fixed effect",0,'Publication Bias Analysis'!L$32)),"")</f>
        <v/>
      </c>
      <c r="CN166" s="37" t="str">
        <f>IF(AND(Include_study?="Yes",Sufficient_data="Yes"),'Publication Bias Analysis'!E:E-'Publication Bias Analysis'!I$29,"")</f>
        <v/>
      </c>
      <c r="CO166" s="37" t="str">
        <f t="shared" si="336"/>
        <v/>
      </c>
      <c r="CP166" s="37" t="str">
        <f t="shared" si="337"/>
        <v/>
      </c>
      <c r="CQ166" s="104" t="str">
        <f t="shared" si="338"/>
        <v/>
      </c>
      <c r="CR166" s="104" t="str">
        <f>IF(AND(Include_study?="Yes",Sufficient_data="Yes"),CQ:CQ+IF(DC:DC&lt;0,-1,1)*COUNTIF(CQ$2:CQ165,CQ:CQ),"")</f>
        <v/>
      </c>
      <c r="CS166" s="104" t="str">
        <f>IF(AND(Include_study?="Yes",Sufficient_data="Yes"),RANK(DG:DG,DG:DG,1)*IF(DF:DF&lt;0,-1,1)+IF(DF:DF&lt;0,-1,1)*COUNTIF(CQ$2:CQ165,CQ:CQ),"")</f>
        <v/>
      </c>
      <c r="CT166" s="104" t="str">
        <f>IF(AND(Include_study?="Yes",Sufficient_data="Yes"),RANK(DJ:DJ,DJ:DJ,1)*IF(DI:DI&lt;0,-1,1)+IF(DI:DI&lt;0,-1,1)*COUNTIF(CQ$2:CQ165,CQ:CQ),"")</f>
        <v/>
      </c>
      <c r="CU166" s="6" t="e">
        <f>IF(AND(Include_study?="Yes",Sufficient_data="Yes"),'Publication Bias Analysis'!E:E,NA())</f>
        <v>#N/A</v>
      </c>
      <c r="CV166" s="54" t="e">
        <f>IF(AND(Include_study?="Yes",Sufficient_data="Yes"),'Publication Bias Analysis'!F:F,NA())</f>
        <v>#N/A</v>
      </c>
      <c r="CW166" s="33"/>
      <c r="CX166" s="33"/>
      <c r="CY166" s="33"/>
      <c r="CZ166" s="33"/>
      <c r="DA166" s="33"/>
      <c r="DB166" s="157"/>
      <c r="DC16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6" s="6" t="str">
        <f t="shared" si="265"/>
        <v/>
      </c>
      <c r="DE166" s="54" t="str">
        <f>IF(AND(Include_study?="Yes",Sufficient_data="Yes"),1/('Publication Bias Analysis'!F:F^2+IF(Additional_model="Fixed effect",0,$DN$6)),"")</f>
        <v/>
      </c>
      <c r="DF166" s="6" t="str">
        <f>IF(AND(Include_study?="Yes",Sufficient_data="Yes"),IF('Publication Bias Analysis'!L$38="Left",'Publication Bias Analysis'!E:E-DN$3,DN$3-'Publication Bias Analysis'!E:E),"")</f>
        <v/>
      </c>
      <c r="DG166" s="6" t="str">
        <f t="shared" si="266"/>
        <v/>
      </c>
      <c r="DH166" s="54" t="str">
        <f>IF(AND(DF166&lt;&gt;"",CR166&lt;=MAX(CR:CR)-DN$7),1/('Publication Bias Analysis'!F:F^2+IF(Additional_model="Fixed effect",0,$DN$13)),"")</f>
        <v/>
      </c>
      <c r="DI166" s="6" t="str">
        <f>IF(AND(Include_study?="Yes",Sufficient_data="Yes"),IF('Publication Bias Analysis'!L$38="Left",'Publication Bias Analysis'!E:E-DN$10,DN$10-'Publication Bias Analysis'!E:E),"")</f>
        <v/>
      </c>
      <c r="DJ166" s="6" t="str">
        <f t="shared" si="267"/>
        <v/>
      </c>
      <c r="DK166" s="54" t="str">
        <f t="shared" si="339"/>
        <v/>
      </c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W166" s="33"/>
      <c r="DX166" s="33"/>
      <c r="DY166" s="33"/>
      <c r="DZ166" s="33"/>
      <c r="EA166" s="33"/>
      <c r="EB166" s="157"/>
      <c r="EC166" s="6" t="str">
        <f>IF(AND(Include_study?="Yes",Sufficient_data="Yes"),Calculations!CO:CO-AVERAGE(Calculations!CO:CO),"")</f>
        <v/>
      </c>
      <c r="ED166" s="54" t="str">
        <f>IF(AND(Include_study?="Yes",Sufficient_data="Yes"),Calculations!CP166-('Publication Bias Analysis'!P$3+Calculations!CO166*'Publication Bias Analysis'!P$4),"")</f>
        <v/>
      </c>
      <c r="EE166" s="33"/>
      <c r="EF166" s="157"/>
      <c r="EG166" s="6" t="str">
        <f t="shared" si="340"/>
        <v/>
      </c>
      <c r="EH166" s="6" t="str">
        <f t="shared" si="341"/>
        <v/>
      </c>
      <c r="EI166" s="10" t="str">
        <f t="shared" si="342"/>
        <v/>
      </c>
      <c r="EJ166" s="10" t="str">
        <f t="shared" si="343"/>
        <v/>
      </c>
      <c r="EK166" s="10" t="str">
        <f>IF(AND(Include_study?="Yes",Sufficient_data="Yes"),COUNTIFS(EI$2:EI165,"&lt;"&amp;EI166,EJ$2:EJ165,"&lt;"&amp;EJ166)+COUNTIFS(EI$2:EI165,"&gt;"&amp;EI166,EJ$2:EJ165,"&gt;"&amp;EJ166)+COUNTIFS(EI167:EI$201,"&lt;"&amp;EI166,EJ167:EJ$201,"&lt;"&amp;EJ166)+COUNTIFS(EI167:EI$201,"&gt;"&amp;EI166,EJ167:EJ$201,"&gt;"&amp;EJ166),"")</f>
        <v/>
      </c>
      <c r="EL166" s="70" t="str">
        <f>IF(AND(Include_study?="Yes",Sufficient_data="Yes"),COUNTIFS(EI$2:EI165,"&lt;"&amp;EI166,EJ$2:EJ165,"&gt;"&amp;EJ166)+COUNTIFS(EI$2:EI165,"&gt;"&amp;EI166,EJ$2:EJ165,"&lt;"&amp;EJ166)+COUNTIFS(EI167:EI$201,"&lt;"&amp;EI166,EJ167:EJ$201,"&gt;"&amp;EJ166)+COUNTIFS(EI167:EI$201,"&gt;"&amp;EI166,EJ167:EJ$201,"&lt;"&amp;EJ166),"")</f>
        <v/>
      </c>
      <c r="EN166" s="157"/>
      <c r="EO166" s="33"/>
      <c r="EP166" s="33"/>
      <c r="EQ166" s="33"/>
      <c r="ER166" s="33"/>
      <c r="ES166" s="157"/>
      <c r="ET166" s="6" t="e">
        <f t="shared" si="344"/>
        <v>#N/A</v>
      </c>
      <c r="EU166" s="54" t="e">
        <f t="shared" si="345"/>
        <v>#N/A</v>
      </c>
      <c r="EV166" s="33"/>
      <c r="EW166" s="33"/>
      <c r="EX166" s="33"/>
      <c r="EY166" s="33"/>
      <c r="EZ166" s="33"/>
      <c r="FA166" s="157"/>
      <c r="FB166" s="10" t="str">
        <f>IF('Publication Bias Analysis'!AS:AS&lt;&gt;"",RANK('Publication Bias Analysis'!AS:AS,'Publication Bias Analysis'!AS:AS,1)+COUNTIF('Publication Bias Analysis'!AS$2:AS165,'Publication Bias Analysis'!AS166),"")</f>
        <v/>
      </c>
      <c r="FC166" s="6" t="str">
        <f t="shared" si="268"/>
        <v/>
      </c>
      <c r="FD166" s="43" t="e">
        <f>IF(AND(Include_study?="Yes",Sufficient_data="Yes"),'Publication Bias Analysis'!AR166,NA())</f>
        <v>#N/A</v>
      </c>
      <c r="FE166" s="43" t="e">
        <f>IF(AND(Include_study?="Yes",Sufficient_data="Yes"),'Publication Bias Analysis'!AS166,NA())</f>
        <v>#N/A</v>
      </c>
      <c r="FF166" s="6" t="str">
        <f>IF(AND(Include_study?="Yes",Sufficient_data="Yes"),Calculations!FD166-AVERAGE('Publication Bias Analysis'!AR:AR),"")</f>
        <v/>
      </c>
      <c r="FG166" s="54" t="str">
        <f>IF(AND(Include_study?="Yes",Sufficient_data="Yes"),FE:FE-('Publication Bias Analysis'!AV$30+'Publication Bias Analysis'!AV$31*FD:FD),"")</f>
        <v/>
      </c>
      <c r="FM166" s="157"/>
      <c r="FN166" s="6" t="str">
        <f t="shared" si="303"/>
        <v/>
      </c>
      <c r="FO166" s="6" t="str">
        <f t="shared" si="269"/>
        <v/>
      </c>
      <c r="FP166" s="54" t="str">
        <f t="shared" si="306"/>
        <v/>
      </c>
      <c r="FQ166" s="33"/>
    </row>
    <row r="167" spans="1:173" x14ac:dyDescent="0.2">
      <c r="A167" s="163"/>
      <c r="B167" s="10" t="str">
        <f>IF(AND(Sufficient_data="Yes",Include_study?="Yes"),IF(AND(Sort_By=$E$1,Order="Ascending"),IF(Input!Study_name="",COUNTIFS(Input!Study_name,"&lt;&gt;"&amp;"",Include_study?,"Yes",Sufficient_data,"Yes")+1,IF(COUNT(E167)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7" s="10" t="str">
        <f>IF(B167&lt;&gt;"",IF(B167=0,COUNTIF(B$2:B166,0)+1,COUNTIF(B$2:B166,B167)+COUNTIF(B:B,"&lt;"&amp;B167)+1),"")</f>
        <v/>
      </c>
      <c r="D167" s="10" t="str">
        <f t="shared" si="307"/>
        <v/>
      </c>
      <c r="E167" s="6" t="str">
        <f>IF(AND(Sufficient_data="Yes",Include_study?="Yes",Input!Study_name&lt;&gt;""),Input!Study_name,"")</f>
        <v/>
      </c>
      <c r="F167" s="6" t="str">
        <f>IF(AND(Sufficient_data="Yes",Include_study?="Yes"),Input!Effect_size,"")</f>
        <v/>
      </c>
      <c r="G167" s="10" t="str">
        <f>IF(AND(Sufficient_data="Yes",Include_study?="Yes",Input!Number_of_observations&lt;&gt;""),Input!Number_of_observations,"")</f>
        <v/>
      </c>
      <c r="H167" s="6" t="str">
        <f>IF(AND(Sufficient_data="Yes",Include_study?="Yes"),Input!Standard_error,"")</f>
        <v/>
      </c>
      <c r="I167" s="6" t="str">
        <f t="shared" si="308"/>
        <v/>
      </c>
      <c r="J167" s="6" t="str">
        <f t="shared" si="309"/>
        <v/>
      </c>
      <c r="K167" s="6" t="str">
        <f t="shared" si="310"/>
        <v/>
      </c>
      <c r="L167" s="6" t="str">
        <f t="shared" si="311"/>
        <v/>
      </c>
      <c r="M167" s="120" t="str">
        <f t="shared" si="312"/>
        <v/>
      </c>
      <c r="N167" s="54" t="str">
        <f t="shared" si="313"/>
        <v/>
      </c>
      <c r="O167" s="33"/>
      <c r="P167" s="75" t="e">
        <f t="shared" si="314"/>
        <v>#N/A</v>
      </c>
      <c r="Q167" s="6" t="e">
        <f>IF(AND(Sufficient_data="Yes",Include_study?="Yes",Input!Number_of_observations&lt;&gt;""),Effect_size-CI_Lower_limit,NA())</f>
        <v>#N/A</v>
      </c>
      <c r="R167" s="54" t="e">
        <f>IF(AND(Sufficient_data="Yes",Include_study?="Yes",Input!Number_of_observations&lt;&gt;""),CI_Upper_limit-Effect_size,NA())</f>
        <v>#N/A</v>
      </c>
      <c r="S167" s="33"/>
      <c r="T167" s="33"/>
      <c r="U167" s="33"/>
      <c r="V167" s="33"/>
      <c r="W167" s="163"/>
      <c r="X167" s="16" t="str">
        <f t="shared" si="245"/>
        <v/>
      </c>
      <c r="Y167" s="6" t="str">
        <f t="shared" si="315"/>
        <v/>
      </c>
      <c r="Z167" s="6" t="str">
        <f t="shared" si="316"/>
        <v/>
      </c>
      <c r="AA167" s="6" t="str">
        <f>IF(AND(Sufficient_data="Yes",Include_study?="Yes",Subgroup&lt;&gt;""),Input!Effect_size,"")</f>
        <v/>
      </c>
      <c r="AB167" s="6" t="str">
        <f t="shared" si="317"/>
        <v/>
      </c>
      <c r="AC167" s="6" t="str">
        <f t="shared" si="318"/>
        <v/>
      </c>
      <c r="AD167" s="6" t="str">
        <f t="shared" si="319"/>
        <v/>
      </c>
      <c r="AE167" s="6" t="str">
        <f t="shared" si="320"/>
        <v/>
      </c>
      <c r="AF167" s="6" t="str">
        <f t="shared" si="321"/>
        <v/>
      </c>
      <c r="AG167" s="125" t="str">
        <f t="shared" si="280"/>
        <v/>
      </c>
      <c r="AH167" s="128" t="str">
        <f t="shared" si="322"/>
        <v/>
      </c>
      <c r="AI167" s="33"/>
      <c r="AJ167" s="75" t="e">
        <f t="shared" si="246"/>
        <v>#N/A</v>
      </c>
      <c r="AK167" s="37" t="e">
        <f t="shared" si="323"/>
        <v>#N/A</v>
      </c>
      <c r="AL167" s="54" t="e">
        <f t="shared" si="324"/>
        <v>#N/A</v>
      </c>
      <c r="AM167" s="33"/>
      <c r="AN167" s="77" t="str">
        <f t="shared" si="247"/>
        <v/>
      </c>
      <c r="AO167" s="6" t="str">
        <f>IF(AND(Sufficient_data="Yes",Include_study?="Yes",Subgroup&lt;&gt;""),IF(COUNTIFS(Input!G$2:G166,"="&amp;"Yes",Input!C$2:C166,"="&amp;"Yes",Input!H$2:H166,"="&amp;Subgroup)&gt;0,"",Subgroup),"")</f>
        <v/>
      </c>
      <c r="AP167" s="16" t="str">
        <f t="shared" si="248"/>
        <v/>
      </c>
      <c r="AQ167" s="10" t="str">
        <f t="shared" si="249"/>
        <v/>
      </c>
      <c r="AR167" s="6" t="str">
        <f t="shared" si="250"/>
        <v/>
      </c>
      <c r="AS167" s="24" t="str">
        <f t="shared" si="251"/>
        <v/>
      </c>
      <c r="AT167" s="12" t="str">
        <f t="shared" si="252"/>
        <v/>
      </c>
      <c r="AU167" s="6" t="str">
        <f t="shared" si="253"/>
        <v/>
      </c>
      <c r="AV167" s="43" t="str">
        <f t="shared" si="325"/>
        <v/>
      </c>
      <c r="AW167" s="6" t="str">
        <f t="shared" si="254"/>
        <v/>
      </c>
      <c r="AX167" s="6" t="str">
        <f t="shared" si="255"/>
        <v/>
      </c>
      <c r="AY167" s="43" t="str">
        <f t="shared" si="326"/>
        <v/>
      </c>
      <c r="AZ167" s="16" t="str">
        <f t="shared" si="256"/>
        <v/>
      </c>
      <c r="BA167" s="131" t="str">
        <f t="shared" si="327"/>
        <v/>
      </c>
      <c r="BB167" s="131" t="str">
        <f t="shared" si="328"/>
        <v/>
      </c>
      <c r="BC167" s="6" t="str">
        <f t="shared" si="257"/>
        <v/>
      </c>
      <c r="BD167" s="6" t="str">
        <f t="shared" si="258"/>
        <v/>
      </c>
      <c r="BE167" s="131" t="str">
        <f t="shared" si="329"/>
        <v/>
      </c>
      <c r="BF167" s="131" t="str">
        <f t="shared" si="330"/>
        <v/>
      </c>
      <c r="BG167" s="6" t="str">
        <f t="shared" si="259"/>
        <v/>
      </c>
      <c r="BH167" s="6" t="str">
        <f t="shared" si="260"/>
        <v/>
      </c>
      <c r="BI167" s="6" t="str">
        <f t="shared" si="261"/>
        <v/>
      </c>
      <c r="BJ167" s="6" t="e">
        <f t="shared" si="262"/>
        <v>#N/A</v>
      </c>
      <c r="BK167" s="12" t="str">
        <f t="shared" si="304"/>
        <v/>
      </c>
      <c r="BL167" s="6" t="str">
        <f t="shared" si="263"/>
        <v/>
      </c>
      <c r="BM167" s="6" t="str">
        <f t="shared" si="331"/>
        <v/>
      </c>
      <c r="BN167" s="37" t="str">
        <f t="shared" si="264"/>
        <v/>
      </c>
      <c r="BO167" s="54" t="str">
        <f t="shared" si="305"/>
        <v/>
      </c>
      <c r="BP167" s="33"/>
      <c r="BQ167" s="33"/>
      <c r="BR167" s="33"/>
      <c r="BS167" s="33"/>
      <c r="BT167" s="164"/>
      <c r="BU167" s="6" t="e">
        <f t="shared" si="291"/>
        <v>#N/A</v>
      </c>
      <c r="BV167" s="6" t="e">
        <f t="shared" si="292"/>
        <v>#N/A</v>
      </c>
      <c r="BW167" s="6" t="str">
        <f t="shared" si="332"/>
        <v/>
      </c>
      <c r="BX167" s="6" t="str">
        <f>IF(AND(Sufficient_data="Yes",Include_study?="Yes",Moderator&lt;&gt;""),'Moderator Analysis'!F:F-CG$3,"")</f>
        <v/>
      </c>
      <c r="BY167" s="54" t="str">
        <f>IF(AND(Sufficient_data="Yes",Include_study?="Yes",Moderator&lt;&gt;""),Weightf*(Effect_size-CG$5-CG$4*'Moderator Analysis'!F:F)^2,"")</f>
        <v/>
      </c>
      <c r="BZ167" s="33"/>
      <c r="CA167" s="75" t="str">
        <f>IF(AND(Sufficient_data="Yes",Include_study?="Yes",Moderator&lt;&gt;""),1/('Publication Bias Analysis'!F167^2+CG$7),"")</f>
        <v/>
      </c>
      <c r="CB167" s="6" t="str">
        <f>IF(AND(Sufficient_data="Yes",Include_study?="Yes",CA167&lt;&gt;""),Effect_size-'Moderator Analysis'!J$37,"")</f>
        <v/>
      </c>
      <c r="CC167" s="6" t="str">
        <f t="shared" si="333"/>
        <v/>
      </c>
      <c r="CD167" s="54" t="str">
        <f>IF(AND(Sufficient_data="Yes",Include_study?="Yes",CA167&lt;&gt;""),CA:CA*(Effect_size-'Moderator Analysis'!J$29-'Moderator Analysis'!J$30*Moderator)^2,"")</f>
        <v/>
      </c>
      <c r="CI167" s="164"/>
      <c r="CJ167" s="166"/>
      <c r="CK167" s="6" t="str">
        <f t="shared" si="334"/>
        <v/>
      </c>
      <c r="CL167" s="37" t="str">
        <f t="shared" si="335"/>
        <v/>
      </c>
      <c r="CM167" s="37" t="str">
        <f>IF(AND(Include_study?="Yes",Sufficient_data="Yes"),1/(Standard_error^2+IF(Additional_model="Fixed effect",0,'Publication Bias Analysis'!L$32)),"")</f>
        <v/>
      </c>
      <c r="CN167" s="37" t="str">
        <f>IF(AND(Include_study?="Yes",Sufficient_data="Yes"),'Publication Bias Analysis'!E:E-'Publication Bias Analysis'!I$29,"")</f>
        <v/>
      </c>
      <c r="CO167" s="37" t="str">
        <f t="shared" si="336"/>
        <v/>
      </c>
      <c r="CP167" s="37" t="str">
        <f t="shared" si="337"/>
        <v/>
      </c>
      <c r="CQ167" s="104" t="str">
        <f t="shared" si="338"/>
        <v/>
      </c>
      <c r="CR167" s="104" t="str">
        <f>IF(AND(Include_study?="Yes",Sufficient_data="Yes"),CQ:CQ+IF(DC:DC&lt;0,-1,1)*COUNTIF(CQ$2:CQ166,CQ:CQ),"")</f>
        <v/>
      </c>
      <c r="CS167" s="104" t="str">
        <f>IF(AND(Include_study?="Yes",Sufficient_data="Yes"),RANK(DG:DG,DG:DG,1)*IF(DF:DF&lt;0,-1,1)+IF(DF:DF&lt;0,-1,1)*COUNTIF(CQ$2:CQ166,CQ:CQ),"")</f>
        <v/>
      </c>
      <c r="CT167" s="104" t="str">
        <f>IF(AND(Include_study?="Yes",Sufficient_data="Yes"),RANK(DJ:DJ,DJ:DJ,1)*IF(DI:DI&lt;0,-1,1)+IF(DI:DI&lt;0,-1,1)*COUNTIF(CQ$2:CQ166,CQ:CQ),"")</f>
        <v/>
      </c>
      <c r="CU167" s="6" t="e">
        <f>IF(AND(Include_study?="Yes",Sufficient_data="Yes"),'Publication Bias Analysis'!E:E,NA())</f>
        <v>#N/A</v>
      </c>
      <c r="CV167" s="54" t="e">
        <f>IF(AND(Include_study?="Yes",Sufficient_data="Yes"),'Publication Bias Analysis'!F:F,NA())</f>
        <v>#N/A</v>
      </c>
      <c r="CW167" s="33"/>
      <c r="CX167" s="33"/>
      <c r="CY167" s="33"/>
      <c r="CZ167" s="33"/>
      <c r="DA167" s="33"/>
      <c r="DB167" s="157"/>
      <c r="DC16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7" s="6" t="str">
        <f t="shared" si="265"/>
        <v/>
      </c>
      <c r="DE167" s="54" t="str">
        <f>IF(AND(Include_study?="Yes",Sufficient_data="Yes"),1/('Publication Bias Analysis'!F:F^2+IF(Additional_model="Fixed effect",0,$DN$6)),"")</f>
        <v/>
      </c>
      <c r="DF167" s="6" t="str">
        <f>IF(AND(Include_study?="Yes",Sufficient_data="Yes"),IF('Publication Bias Analysis'!L$38="Left",'Publication Bias Analysis'!E:E-DN$3,DN$3-'Publication Bias Analysis'!E:E),"")</f>
        <v/>
      </c>
      <c r="DG167" s="6" t="str">
        <f t="shared" si="266"/>
        <v/>
      </c>
      <c r="DH167" s="54" t="str">
        <f>IF(AND(DF167&lt;&gt;"",CR167&lt;=MAX(CR:CR)-DN$7),1/('Publication Bias Analysis'!F:F^2+IF(Additional_model="Fixed effect",0,$DN$13)),"")</f>
        <v/>
      </c>
      <c r="DI167" s="6" t="str">
        <f>IF(AND(Include_study?="Yes",Sufficient_data="Yes"),IF('Publication Bias Analysis'!L$38="Left",'Publication Bias Analysis'!E:E-DN$10,DN$10-'Publication Bias Analysis'!E:E),"")</f>
        <v/>
      </c>
      <c r="DJ167" s="6" t="str">
        <f t="shared" si="267"/>
        <v/>
      </c>
      <c r="DK167" s="54" t="str">
        <f t="shared" si="339"/>
        <v/>
      </c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W167" s="33"/>
      <c r="DX167" s="33"/>
      <c r="DY167" s="33"/>
      <c r="DZ167" s="33"/>
      <c r="EA167" s="33"/>
      <c r="EB167" s="157"/>
      <c r="EC167" s="6" t="str">
        <f>IF(AND(Include_study?="Yes",Sufficient_data="Yes"),Calculations!CO:CO-AVERAGE(Calculations!CO:CO),"")</f>
        <v/>
      </c>
      <c r="ED167" s="54" t="str">
        <f>IF(AND(Include_study?="Yes",Sufficient_data="Yes"),Calculations!CP167-('Publication Bias Analysis'!P$3+Calculations!CO167*'Publication Bias Analysis'!P$4),"")</f>
        <v/>
      </c>
      <c r="EE167" s="33"/>
      <c r="EF167" s="157"/>
      <c r="EG167" s="6" t="str">
        <f t="shared" si="340"/>
        <v/>
      </c>
      <c r="EH167" s="6" t="str">
        <f t="shared" si="341"/>
        <v/>
      </c>
      <c r="EI167" s="10" t="str">
        <f t="shared" si="342"/>
        <v/>
      </c>
      <c r="EJ167" s="10" t="str">
        <f t="shared" si="343"/>
        <v/>
      </c>
      <c r="EK167" s="10" t="str">
        <f>IF(AND(Include_study?="Yes",Sufficient_data="Yes"),COUNTIFS(EI$2:EI166,"&lt;"&amp;EI167,EJ$2:EJ166,"&lt;"&amp;EJ167)+COUNTIFS(EI$2:EI166,"&gt;"&amp;EI167,EJ$2:EJ166,"&gt;"&amp;EJ167)+COUNTIFS(EI168:EI$201,"&lt;"&amp;EI167,EJ168:EJ$201,"&lt;"&amp;EJ167)+COUNTIFS(EI168:EI$201,"&gt;"&amp;EI167,EJ168:EJ$201,"&gt;"&amp;EJ167),"")</f>
        <v/>
      </c>
      <c r="EL167" s="70" t="str">
        <f>IF(AND(Include_study?="Yes",Sufficient_data="Yes"),COUNTIFS(EI$2:EI166,"&lt;"&amp;EI167,EJ$2:EJ166,"&gt;"&amp;EJ167)+COUNTIFS(EI$2:EI166,"&gt;"&amp;EI167,EJ$2:EJ166,"&lt;"&amp;EJ167)+COUNTIFS(EI168:EI$201,"&lt;"&amp;EI167,EJ168:EJ$201,"&gt;"&amp;EJ167)+COUNTIFS(EI168:EI$201,"&gt;"&amp;EI167,EJ168:EJ$201,"&lt;"&amp;EJ167),"")</f>
        <v/>
      </c>
      <c r="EN167" s="157"/>
      <c r="EO167" s="33"/>
      <c r="EP167" s="33"/>
      <c r="EQ167" s="33"/>
      <c r="ER167" s="33"/>
      <c r="ES167" s="157"/>
      <c r="ET167" s="6" t="e">
        <f t="shared" si="344"/>
        <v>#N/A</v>
      </c>
      <c r="EU167" s="54" t="e">
        <f t="shared" si="345"/>
        <v>#N/A</v>
      </c>
      <c r="EV167" s="33"/>
      <c r="EW167" s="33"/>
      <c r="EX167" s="33"/>
      <c r="EY167" s="33"/>
      <c r="EZ167" s="33"/>
      <c r="FA167" s="157"/>
      <c r="FB167" s="10" t="str">
        <f>IF('Publication Bias Analysis'!AS:AS&lt;&gt;"",RANK('Publication Bias Analysis'!AS:AS,'Publication Bias Analysis'!AS:AS,1)+COUNTIF('Publication Bias Analysis'!AS$2:AS166,'Publication Bias Analysis'!AS167),"")</f>
        <v/>
      </c>
      <c r="FC167" s="6" t="str">
        <f t="shared" si="268"/>
        <v/>
      </c>
      <c r="FD167" s="43" t="e">
        <f>IF(AND(Include_study?="Yes",Sufficient_data="Yes"),'Publication Bias Analysis'!AR167,NA())</f>
        <v>#N/A</v>
      </c>
      <c r="FE167" s="43" t="e">
        <f>IF(AND(Include_study?="Yes",Sufficient_data="Yes"),'Publication Bias Analysis'!AS167,NA())</f>
        <v>#N/A</v>
      </c>
      <c r="FF167" s="6" t="str">
        <f>IF(AND(Include_study?="Yes",Sufficient_data="Yes"),Calculations!FD167-AVERAGE('Publication Bias Analysis'!AR:AR),"")</f>
        <v/>
      </c>
      <c r="FG167" s="54" t="str">
        <f>IF(AND(Include_study?="Yes",Sufficient_data="Yes"),FE:FE-('Publication Bias Analysis'!AV$30+'Publication Bias Analysis'!AV$31*FD:FD),"")</f>
        <v/>
      </c>
      <c r="FM167" s="157"/>
      <c r="FN167" s="6" t="str">
        <f t="shared" si="303"/>
        <v/>
      </c>
      <c r="FO167" s="6" t="str">
        <f t="shared" si="269"/>
        <v/>
      </c>
      <c r="FP167" s="54" t="str">
        <f t="shared" si="306"/>
        <v/>
      </c>
      <c r="FQ167" s="33"/>
    </row>
    <row r="168" spans="1:173" x14ac:dyDescent="0.2">
      <c r="A168" s="163"/>
      <c r="B168" s="10" t="str">
        <f>IF(AND(Sufficient_data="Yes",Include_study?="Yes"),IF(AND(Sort_By=$E$1,Order="Ascending"),IF(Input!Study_name="",COUNTIFS(Input!Study_name,"&lt;&gt;"&amp;"",Include_study?,"Yes",Sufficient_data,"Yes")+1,IF(COUNT(E168)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8" s="10" t="str">
        <f>IF(B168&lt;&gt;"",IF(B168=0,COUNTIF(B$2:B167,0)+1,COUNTIF(B$2:B167,B168)+COUNTIF(B:B,"&lt;"&amp;B168)+1),"")</f>
        <v/>
      </c>
      <c r="D168" s="10" t="str">
        <f t="shared" si="307"/>
        <v/>
      </c>
      <c r="E168" s="6" t="str">
        <f>IF(AND(Sufficient_data="Yes",Include_study?="Yes",Input!Study_name&lt;&gt;""),Input!Study_name,"")</f>
        <v/>
      </c>
      <c r="F168" s="6" t="str">
        <f>IF(AND(Sufficient_data="Yes",Include_study?="Yes"),Input!Effect_size,"")</f>
        <v/>
      </c>
      <c r="G168" s="10" t="str">
        <f>IF(AND(Sufficient_data="Yes",Include_study?="Yes",Input!Number_of_observations&lt;&gt;""),Input!Number_of_observations,"")</f>
        <v/>
      </c>
      <c r="H168" s="6" t="str">
        <f>IF(AND(Sufficient_data="Yes",Include_study?="Yes"),Input!Standard_error,"")</f>
        <v/>
      </c>
      <c r="I168" s="6" t="str">
        <f t="shared" si="308"/>
        <v/>
      </c>
      <c r="J168" s="6" t="str">
        <f t="shared" si="309"/>
        <v/>
      </c>
      <c r="K168" s="6" t="str">
        <f t="shared" si="310"/>
        <v/>
      </c>
      <c r="L168" s="6" t="str">
        <f t="shared" si="311"/>
        <v/>
      </c>
      <c r="M168" s="120" t="str">
        <f t="shared" si="312"/>
        <v/>
      </c>
      <c r="N168" s="54" t="str">
        <f t="shared" si="313"/>
        <v/>
      </c>
      <c r="O168" s="33"/>
      <c r="P168" s="75" t="e">
        <f t="shared" si="314"/>
        <v>#N/A</v>
      </c>
      <c r="Q168" s="6" t="e">
        <f>IF(AND(Sufficient_data="Yes",Include_study?="Yes",Input!Number_of_observations&lt;&gt;""),Effect_size-CI_Lower_limit,NA())</f>
        <v>#N/A</v>
      </c>
      <c r="R168" s="54" t="e">
        <f>IF(AND(Sufficient_data="Yes",Include_study?="Yes",Input!Number_of_observations&lt;&gt;""),CI_Upper_limit-Effect_size,NA())</f>
        <v>#N/A</v>
      </c>
      <c r="S168" s="33"/>
      <c r="T168" s="33"/>
      <c r="U168" s="33"/>
      <c r="V168" s="33"/>
      <c r="W168" s="163"/>
      <c r="X168" s="16" t="str">
        <f t="shared" si="245"/>
        <v/>
      </c>
      <c r="Y168" s="6" t="str">
        <f t="shared" si="315"/>
        <v/>
      </c>
      <c r="Z168" s="6" t="str">
        <f t="shared" si="316"/>
        <v/>
      </c>
      <c r="AA168" s="6" t="str">
        <f>IF(AND(Sufficient_data="Yes",Include_study?="Yes",Subgroup&lt;&gt;""),Input!Effect_size,"")</f>
        <v/>
      </c>
      <c r="AB168" s="6" t="str">
        <f t="shared" si="317"/>
        <v/>
      </c>
      <c r="AC168" s="6" t="str">
        <f t="shared" si="318"/>
        <v/>
      </c>
      <c r="AD168" s="6" t="str">
        <f t="shared" si="319"/>
        <v/>
      </c>
      <c r="AE168" s="6" t="str">
        <f t="shared" si="320"/>
        <v/>
      </c>
      <c r="AF168" s="6" t="str">
        <f t="shared" si="321"/>
        <v/>
      </c>
      <c r="AG168" s="125" t="str">
        <f t="shared" si="280"/>
        <v/>
      </c>
      <c r="AH168" s="128" t="str">
        <f t="shared" si="322"/>
        <v/>
      </c>
      <c r="AI168" s="33"/>
      <c r="AJ168" s="75" t="e">
        <f t="shared" si="246"/>
        <v>#N/A</v>
      </c>
      <c r="AK168" s="37" t="e">
        <f t="shared" si="323"/>
        <v>#N/A</v>
      </c>
      <c r="AL168" s="54" t="e">
        <f t="shared" si="324"/>
        <v>#N/A</v>
      </c>
      <c r="AM168" s="33"/>
      <c r="AN168" s="77" t="str">
        <f t="shared" si="247"/>
        <v/>
      </c>
      <c r="AO168" s="6" t="str">
        <f>IF(AND(Sufficient_data="Yes",Include_study?="Yes",Subgroup&lt;&gt;""),IF(COUNTIFS(Input!G$2:G167,"="&amp;"Yes",Input!C$2:C167,"="&amp;"Yes",Input!H$2:H167,"="&amp;Subgroup)&gt;0,"",Subgroup),"")</f>
        <v/>
      </c>
      <c r="AP168" s="16" t="str">
        <f t="shared" si="248"/>
        <v/>
      </c>
      <c r="AQ168" s="10" t="str">
        <f t="shared" si="249"/>
        <v/>
      </c>
      <c r="AR168" s="6" t="str">
        <f t="shared" si="250"/>
        <v/>
      </c>
      <c r="AS168" s="24" t="str">
        <f t="shared" si="251"/>
        <v/>
      </c>
      <c r="AT168" s="12" t="str">
        <f t="shared" si="252"/>
        <v/>
      </c>
      <c r="AU168" s="6" t="str">
        <f t="shared" si="253"/>
        <v/>
      </c>
      <c r="AV168" s="43" t="str">
        <f t="shared" si="325"/>
        <v/>
      </c>
      <c r="AW168" s="6" t="str">
        <f t="shared" si="254"/>
        <v/>
      </c>
      <c r="AX168" s="6" t="str">
        <f t="shared" si="255"/>
        <v/>
      </c>
      <c r="AY168" s="43" t="str">
        <f t="shared" si="326"/>
        <v/>
      </c>
      <c r="AZ168" s="16" t="str">
        <f t="shared" si="256"/>
        <v/>
      </c>
      <c r="BA168" s="131" t="str">
        <f t="shared" si="327"/>
        <v/>
      </c>
      <c r="BB168" s="131" t="str">
        <f t="shared" si="328"/>
        <v/>
      </c>
      <c r="BC168" s="6" t="str">
        <f t="shared" si="257"/>
        <v/>
      </c>
      <c r="BD168" s="6" t="str">
        <f t="shared" si="258"/>
        <v/>
      </c>
      <c r="BE168" s="131" t="str">
        <f t="shared" si="329"/>
        <v/>
      </c>
      <c r="BF168" s="131" t="str">
        <f t="shared" si="330"/>
        <v/>
      </c>
      <c r="BG168" s="6" t="str">
        <f t="shared" si="259"/>
        <v/>
      </c>
      <c r="BH168" s="6" t="str">
        <f t="shared" si="260"/>
        <v/>
      </c>
      <c r="BI168" s="6" t="str">
        <f t="shared" si="261"/>
        <v/>
      </c>
      <c r="BJ168" s="6" t="e">
        <f t="shared" si="262"/>
        <v>#N/A</v>
      </c>
      <c r="BK168" s="12" t="str">
        <f t="shared" si="304"/>
        <v/>
      </c>
      <c r="BL168" s="6" t="str">
        <f t="shared" si="263"/>
        <v/>
      </c>
      <c r="BM168" s="6" t="str">
        <f t="shared" si="331"/>
        <v/>
      </c>
      <c r="BN168" s="37" t="str">
        <f t="shared" si="264"/>
        <v/>
      </c>
      <c r="BO168" s="54" t="str">
        <f t="shared" si="305"/>
        <v/>
      </c>
      <c r="BP168" s="33"/>
      <c r="BQ168" s="33"/>
      <c r="BR168" s="33"/>
      <c r="BS168" s="33"/>
      <c r="BT168" s="164"/>
      <c r="BU168" s="6" t="e">
        <f t="shared" si="291"/>
        <v>#N/A</v>
      </c>
      <c r="BV168" s="6" t="e">
        <f t="shared" si="292"/>
        <v>#N/A</v>
      </c>
      <c r="BW168" s="6" t="str">
        <f t="shared" si="332"/>
        <v/>
      </c>
      <c r="BX168" s="6" t="str">
        <f>IF(AND(Sufficient_data="Yes",Include_study?="Yes",Moderator&lt;&gt;""),'Moderator Analysis'!F:F-CG$3,"")</f>
        <v/>
      </c>
      <c r="BY168" s="54" t="str">
        <f>IF(AND(Sufficient_data="Yes",Include_study?="Yes",Moderator&lt;&gt;""),Weightf*(Effect_size-CG$5-CG$4*'Moderator Analysis'!F:F)^2,"")</f>
        <v/>
      </c>
      <c r="BZ168" s="33"/>
      <c r="CA168" s="75" t="str">
        <f>IF(AND(Sufficient_data="Yes",Include_study?="Yes",Moderator&lt;&gt;""),1/('Publication Bias Analysis'!F168^2+CG$7),"")</f>
        <v/>
      </c>
      <c r="CB168" s="6" t="str">
        <f>IF(AND(Sufficient_data="Yes",Include_study?="Yes",CA168&lt;&gt;""),Effect_size-'Moderator Analysis'!J$37,"")</f>
        <v/>
      </c>
      <c r="CC168" s="6" t="str">
        <f t="shared" si="333"/>
        <v/>
      </c>
      <c r="CD168" s="54" t="str">
        <f>IF(AND(Sufficient_data="Yes",Include_study?="Yes",CA168&lt;&gt;""),CA:CA*(Effect_size-'Moderator Analysis'!J$29-'Moderator Analysis'!J$30*Moderator)^2,"")</f>
        <v/>
      </c>
      <c r="CI168" s="164"/>
      <c r="CJ168" s="166"/>
      <c r="CK168" s="6" t="str">
        <f t="shared" si="334"/>
        <v/>
      </c>
      <c r="CL168" s="37" t="str">
        <f t="shared" si="335"/>
        <v/>
      </c>
      <c r="CM168" s="37" t="str">
        <f>IF(AND(Include_study?="Yes",Sufficient_data="Yes"),1/(Standard_error^2+IF(Additional_model="Fixed effect",0,'Publication Bias Analysis'!L$32)),"")</f>
        <v/>
      </c>
      <c r="CN168" s="37" t="str">
        <f>IF(AND(Include_study?="Yes",Sufficient_data="Yes"),'Publication Bias Analysis'!E:E-'Publication Bias Analysis'!I$29,"")</f>
        <v/>
      </c>
      <c r="CO168" s="37" t="str">
        <f t="shared" si="336"/>
        <v/>
      </c>
      <c r="CP168" s="37" t="str">
        <f t="shared" si="337"/>
        <v/>
      </c>
      <c r="CQ168" s="104" t="str">
        <f t="shared" si="338"/>
        <v/>
      </c>
      <c r="CR168" s="104" t="str">
        <f>IF(AND(Include_study?="Yes",Sufficient_data="Yes"),CQ:CQ+IF(DC:DC&lt;0,-1,1)*COUNTIF(CQ$2:CQ167,CQ:CQ),"")</f>
        <v/>
      </c>
      <c r="CS168" s="104" t="str">
        <f>IF(AND(Include_study?="Yes",Sufficient_data="Yes"),RANK(DG:DG,DG:DG,1)*IF(DF:DF&lt;0,-1,1)+IF(DF:DF&lt;0,-1,1)*COUNTIF(CQ$2:CQ167,CQ:CQ),"")</f>
        <v/>
      </c>
      <c r="CT168" s="104" t="str">
        <f>IF(AND(Include_study?="Yes",Sufficient_data="Yes"),RANK(DJ:DJ,DJ:DJ,1)*IF(DI:DI&lt;0,-1,1)+IF(DI:DI&lt;0,-1,1)*COUNTIF(CQ$2:CQ167,CQ:CQ),"")</f>
        <v/>
      </c>
      <c r="CU168" s="6" t="e">
        <f>IF(AND(Include_study?="Yes",Sufficient_data="Yes"),'Publication Bias Analysis'!E:E,NA())</f>
        <v>#N/A</v>
      </c>
      <c r="CV168" s="54" t="e">
        <f>IF(AND(Include_study?="Yes",Sufficient_data="Yes"),'Publication Bias Analysis'!F:F,NA())</f>
        <v>#N/A</v>
      </c>
      <c r="CW168" s="33"/>
      <c r="CX168" s="33"/>
      <c r="CY168" s="33"/>
      <c r="CZ168" s="33"/>
      <c r="DA168" s="33"/>
      <c r="DB168" s="157"/>
      <c r="DC16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8" s="6" t="str">
        <f t="shared" si="265"/>
        <v/>
      </c>
      <c r="DE168" s="54" t="str">
        <f>IF(AND(Include_study?="Yes",Sufficient_data="Yes"),1/('Publication Bias Analysis'!F:F^2+IF(Additional_model="Fixed effect",0,$DN$6)),"")</f>
        <v/>
      </c>
      <c r="DF168" s="6" t="str">
        <f>IF(AND(Include_study?="Yes",Sufficient_data="Yes"),IF('Publication Bias Analysis'!L$38="Left",'Publication Bias Analysis'!E:E-DN$3,DN$3-'Publication Bias Analysis'!E:E),"")</f>
        <v/>
      </c>
      <c r="DG168" s="6" t="str">
        <f t="shared" si="266"/>
        <v/>
      </c>
      <c r="DH168" s="54" t="str">
        <f>IF(AND(DF168&lt;&gt;"",CR168&lt;=MAX(CR:CR)-DN$7),1/('Publication Bias Analysis'!F:F^2+IF(Additional_model="Fixed effect",0,$DN$13)),"")</f>
        <v/>
      </c>
      <c r="DI168" s="6" t="str">
        <f>IF(AND(Include_study?="Yes",Sufficient_data="Yes"),IF('Publication Bias Analysis'!L$38="Left",'Publication Bias Analysis'!E:E-DN$10,DN$10-'Publication Bias Analysis'!E:E),"")</f>
        <v/>
      </c>
      <c r="DJ168" s="6" t="str">
        <f t="shared" si="267"/>
        <v/>
      </c>
      <c r="DK168" s="54" t="str">
        <f t="shared" si="339"/>
        <v/>
      </c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W168" s="33"/>
      <c r="DX168" s="33"/>
      <c r="DY168" s="33"/>
      <c r="DZ168" s="33"/>
      <c r="EA168" s="33"/>
      <c r="EB168" s="157"/>
      <c r="EC168" s="6" t="str">
        <f>IF(AND(Include_study?="Yes",Sufficient_data="Yes"),Calculations!CO:CO-AVERAGE(Calculations!CO:CO),"")</f>
        <v/>
      </c>
      <c r="ED168" s="54" t="str">
        <f>IF(AND(Include_study?="Yes",Sufficient_data="Yes"),Calculations!CP168-('Publication Bias Analysis'!P$3+Calculations!CO168*'Publication Bias Analysis'!P$4),"")</f>
        <v/>
      </c>
      <c r="EE168" s="33"/>
      <c r="EF168" s="157"/>
      <c r="EG168" s="6" t="str">
        <f t="shared" si="340"/>
        <v/>
      </c>
      <c r="EH168" s="6" t="str">
        <f t="shared" si="341"/>
        <v/>
      </c>
      <c r="EI168" s="10" t="str">
        <f t="shared" si="342"/>
        <v/>
      </c>
      <c r="EJ168" s="10" t="str">
        <f t="shared" si="343"/>
        <v/>
      </c>
      <c r="EK168" s="10" t="str">
        <f>IF(AND(Include_study?="Yes",Sufficient_data="Yes"),COUNTIFS(EI$2:EI167,"&lt;"&amp;EI168,EJ$2:EJ167,"&lt;"&amp;EJ168)+COUNTIFS(EI$2:EI167,"&gt;"&amp;EI168,EJ$2:EJ167,"&gt;"&amp;EJ168)+COUNTIFS(EI169:EI$201,"&lt;"&amp;EI168,EJ169:EJ$201,"&lt;"&amp;EJ168)+COUNTIFS(EI169:EI$201,"&gt;"&amp;EI168,EJ169:EJ$201,"&gt;"&amp;EJ168),"")</f>
        <v/>
      </c>
      <c r="EL168" s="70" t="str">
        <f>IF(AND(Include_study?="Yes",Sufficient_data="Yes"),COUNTIFS(EI$2:EI167,"&lt;"&amp;EI168,EJ$2:EJ167,"&gt;"&amp;EJ168)+COUNTIFS(EI$2:EI167,"&gt;"&amp;EI168,EJ$2:EJ167,"&lt;"&amp;EJ168)+COUNTIFS(EI169:EI$201,"&lt;"&amp;EI168,EJ169:EJ$201,"&gt;"&amp;EJ168)+COUNTIFS(EI169:EI$201,"&gt;"&amp;EI168,EJ169:EJ$201,"&lt;"&amp;EJ168),"")</f>
        <v/>
      </c>
      <c r="EN168" s="157"/>
      <c r="EO168" s="33"/>
      <c r="EP168" s="33"/>
      <c r="EQ168" s="33"/>
      <c r="ER168" s="33"/>
      <c r="ES168" s="157"/>
      <c r="ET168" s="6" t="e">
        <f t="shared" si="344"/>
        <v>#N/A</v>
      </c>
      <c r="EU168" s="54" t="e">
        <f t="shared" si="345"/>
        <v>#N/A</v>
      </c>
      <c r="EV168" s="33"/>
      <c r="EW168" s="33"/>
      <c r="EX168" s="33"/>
      <c r="EY168" s="33"/>
      <c r="EZ168" s="33"/>
      <c r="FA168" s="157"/>
      <c r="FB168" s="10" t="str">
        <f>IF('Publication Bias Analysis'!AS:AS&lt;&gt;"",RANK('Publication Bias Analysis'!AS:AS,'Publication Bias Analysis'!AS:AS,1)+COUNTIF('Publication Bias Analysis'!AS$2:AS167,'Publication Bias Analysis'!AS168),"")</f>
        <v/>
      </c>
      <c r="FC168" s="6" t="str">
        <f t="shared" si="268"/>
        <v/>
      </c>
      <c r="FD168" s="43" t="e">
        <f>IF(AND(Include_study?="Yes",Sufficient_data="Yes"),'Publication Bias Analysis'!AR168,NA())</f>
        <v>#N/A</v>
      </c>
      <c r="FE168" s="43" t="e">
        <f>IF(AND(Include_study?="Yes",Sufficient_data="Yes"),'Publication Bias Analysis'!AS168,NA())</f>
        <v>#N/A</v>
      </c>
      <c r="FF168" s="6" t="str">
        <f>IF(AND(Include_study?="Yes",Sufficient_data="Yes"),Calculations!FD168-AVERAGE('Publication Bias Analysis'!AR:AR),"")</f>
        <v/>
      </c>
      <c r="FG168" s="54" t="str">
        <f>IF(AND(Include_study?="Yes",Sufficient_data="Yes"),FE:FE-('Publication Bias Analysis'!AV$30+'Publication Bias Analysis'!AV$31*FD:FD),"")</f>
        <v/>
      </c>
      <c r="FM168" s="157"/>
      <c r="FN168" s="6" t="str">
        <f t="shared" si="303"/>
        <v/>
      </c>
      <c r="FO168" s="6" t="str">
        <f t="shared" si="269"/>
        <v/>
      </c>
      <c r="FP168" s="54" t="str">
        <f t="shared" si="306"/>
        <v/>
      </c>
      <c r="FQ168" s="33"/>
    </row>
    <row r="169" spans="1:173" x14ac:dyDescent="0.2">
      <c r="A169" s="163"/>
      <c r="B169" s="10" t="str">
        <f>IF(AND(Sufficient_data="Yes",Include_study?="Yes"),IF(AND(Sort_By=$E$1,Order="Ascending"),IF(Input!Study_name="",COUNTIFS(Input!Study_name,"&lt;&gt;"&amp;"",Include_study?,"Yes",Sufficient_data,"Yes")+1,IF(COUNT(E169)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69" s="10" t="str">
        <f>IF(B169&lt;&gt;"",IF(B169=0,COUNTIF(B$2:B168,0)+1,COUNTIF(B$2:B168,B169)+COUNTIF(B:B,"&lt;"&amp;B169)+1),"")</f>
        <v/>
      </c>
      <c r="D169" s="10" t="str">
        <f t="shared" si="307"/>
        <v/>
      </c>
      <c r="E169" s="6" t="str">
        <f>IF(AND(Sufficient_data="Yes",Include_study?="Yes",Input!Study_name&lt;&gt;""),Input!Study_name,"")</f>
        <v/>
      </c>
      <c r="F169" s="6" t="str">
        <f>IF(AND(Sufficient_data="Yes",Include_study?="Yes"),Input!Effect_size,"")</f>
        <v/>
      </c>
      <c r="G169" s="10" t="str">
        <f>IF(AND(Sufficient_data="Yes",Include_study?="Yes",Input!Number_of_observations&lt;&gt;""),Input!Number_of_observations,"")</f>
        <v/>
      </c>
      <c r="H169" s="6" t="str">
        <f>IF(AND(Sufficient_data="Yes",Include_study?="Yes"),Input!Standard_error,"")</f>
        <v/>
      </c>
      <c r="I169" s="6" t="str">
        <f t="shared" si="308"/>
        <v/>
      </c>
      <c r="J169" s="6" t="str">
        <f t="shared" si="309"/>
        <v/>
      </c>
      <c r="K169" s="6" t="str">
        <f t="shared" si="310"/>
        <v/>
      </c>
      <c r="L169" s="6" t="str">
        <f t="shared" si="311"/>
        <v/>
      </c>
      <c r="M169" s="120" t="str">
        <f t="shared" si="312"/>
        <v/>
      </c>
      <c r="N169" s="54" t="str">
        <f t="shared" si="313"/>
        <v/>
      </c>
      <c r="O169" s="33"/>
      <c r="P169" s="75" t="e">
        <f t="shared" si="314"/>
        <v>#N/A</v>
      </c>
      <c r="Q169" s="6" t="e">
        <f>IF(AND(Sufficient_data="Yes",Include_study?="Yes",Input!Number_of_observations&lt;&gt;""),Effect_size-CI_Lower_limit,NA())</f>
        <v>#N/A</v>
      </c>
      <c r="R169" s="54" t="e">
        <f>IF(AND(Sufficient_data="Yes",Include_study?="Yes",Input!Number_of_observations&lt;&gt;""),CI_Upper_limit-Effect_size,NA())</f>
        <v>#N/A</v>
      </c>
      <c r="S169" s="33"/>
      <c r="T169" s="33"/>
      <c r="U169" s="33"/>
      <c r="V169" s="33"/>
      <c r="W169" s="163"/>
      <c r="X169" s="16" t="str">
        <f t="shared" si="245"/>
        <v/>
      </c>
      <c r="Y169" s="6" t="str">
        <f t="shared" si="315"/>
        <v/>
      </c>
      <c r="Z169" s="6" t="str">
        <f t="shared" si="316"/>
        <v/>
      </c>
      <c r="AA169" s="6" t="str">
        <f>IF(AND(Sufficient_data="Yes",Include_study?="Yes",Subgroup&lt;&gt;""),Input!Effect_size,"")</f>
        <v/>
      </c>
      <c r="AB169" s="6" t="str">
        <f t="shared" si="317"/>
        <v/>
      </c>
      <c r="AC169" s="6" t="str">
        <f t="shared" si="318"/>
        <v/>
      </c>
      <c r="AD169" s="6" t="str">
        <f t="shared" si="319"/>
        <v/>
      </c>
      <c r="AE169" s="6" t="str">
        <f t="shared" si="320"/>
        <v/>
      </c>
      <c r="AF169" s="6" t="str">
        <f t="shared" si="321"/>
        <v/>
      </c>
      <c r="AG169" s="125" t="str">
        <f t="shared" si="280"/>
        <v/>
      </c>
      <c r="AH169" s="128" t="str">
        <f t="shared" si="322"/>
        <v/>
      </c>
      <c r="AI169" s="33"/>
      <c r="AJ169" s="75" t="e">
        <f t="shared" si="246"/>
        <v>#N/A</v>
      </c>
      <c r="AK169" s="37" t="e">
        <f t="shared" si="323"/>
        <v>#N/A</v>
      </c>
      <c r="AL169" s="54" t="e">
        <f t="shared" si="324"/>
        <v>#N/A</v>
      </c>
      <c r="AM169" s="33"/>
      <c r="AN169" s="77" t="str">
        <f t="shared" si="247"/>
        <v/>
      </c>
      <c r="AO169" s="6" t="str">
        <f>IF(AND(Sufficient_data="Yes",Include_study?="Yes",Subgroup&lt;&gt;""),IF(COUNTIFS(Input!G$2:G168,"="&amp;"Yes",Input!C$2:C168,"="&amp;"Yes",Input!H$2:H168,"="&amp;Subgroup)&gt;0,"",Subgroup),"")</f>
        <v/>
      </c>
      <c r="AP169" s="16" t="str">
        <f t="shared" si="248"/>
        <v/>
      </c>
      <c r="AQ169" s="10" t="str">
        <f t="shared" si="249"/>
        <v/>
      </c>
      <c r="AR169" s="6" t="str">
        <f t="shared" si="250"/>
        <v/>
      </c>
      <c r="AS169" s="24" t="str">
        <f t="shared" si="251"/>
        <v/>
      </c>
      <c r="AT169" s="12" t="str">
        <f t="shared" si="252"/>
        <v/>
      </c>
      <c r="AU169" s="6" t="str">
        <f t="shared" si="253"/>
        <v/>
      </c>
      <c r="AV169" s="43" t="str">
        <f t="shared" si="325"/>
        <v/>
      </c>
      <c r="AW169" s="6" t="str">
        <f t="shared" si="254"/>
        <v/>
      </c>
      <c r="AX169" s="6" t="str">
        <f t="shared" si="255"/>
        <v/>
      </c>
      <c r="AY169" s="43" t="str">
        <f t="shared" si="326"/>
        <v/>
      </c>
      <c r="AZ169" s="16" t="str">
        <f t="shared" si="256"/>
        <v/>
      </c>
      <c r="BA169" s="131" t="str">
        <f t="shared" si="327"/>
        <v/>
      </c>
      <c r="BB169" s="131" t="str">
        <f t="shared" si="328"/>
        <v/>
      </c>
      <c r="BC169" s="6" t="str">
        <f t="shared" si="257"/>
        <v/>
      </c>
      <c r="BD169" s="6" t="str">
        <f t="shared" si="258"/>
        <v/>
      </c>
      <c r="BE169" s="131" t="str">
        <f t="shared" si="329"/>
        <v/>
      </c>
      <c r="BF169" s="131" t="str">
        <f t="shared" si="330"/>
        <v/>
      </c>
      <c r="BG169" s="6" t="str">
        <f t="shared" si="259"/>
        <v/>
      </c>
      <c r="BH169" s="6" t="str">
        <f t="shared" si="260"/>
        <v/>
      </c>
      <c r="BI169" s="6" t="str">
        <f t="shared" si="261"/>
        <v/>
      </c>
      <c r="BJ169" s="6" t="e">
        <f t="shared" si="262"/>
        <v>#N/A</v>
      </c>
      <c r="BK169" s="12" t="str">
        <f t="shared" si="304"/>
        <v/>
      </c>
      <c r="BL169" s="6" t="str">
        <f t="shared" si="263"/>
        <v/>
      </c>
      <c r="BM169" s="6" t="str">
        <f t="shared" si="331"/>
        <v/>
      </c>
      <c r="BN169" s="37" t="str">
        <f t="shared" si="264"/>
        <v/>
      </c>
      <c r="BO169" s="54" t="str">
        <f t="shared" si="305"/>
        <v/>
      </c>
      <c r="BP169" s="33"/>
      <c r="BQ169" s="33"/>
      <c r="BR169" s="33"/>
      <c r="BS169" s="33"/>
      <c r="BT169" s="164"/>
      <c r="BU169" s="6" t="e">
        <f t="shared" si="291"/>
        <v>#N/A</v>
      </c>
      <c r="BV169" s="6" t="e">
        <f t="shared" si="292"/>
        <v>#N/A</v>
      </c>
      <c r="BW169" s="6" t="str">
        <f t="shared" si="332"/>
        <v/>
      </c>
      <c r="BX169" s="6" t="str">
        <f>IF(AND(Sufficient_data="Yes",Include_study?="Yes",Moderator&lt;&gt;""),'Moderator Analysis'!F:F-CG$3,"")</f>
        <v/>
      </c>
      <c r="BY169" s="54" t="str">
        <f>IF(AND(Sufficient_data="Yes",Include_study?="Yes",Moderator&lt;&gt;""),Weightf*(Effect_size-CG$5-CG$4*'Moderator Analysis'!F:F)^2,"")</f>
        <v/>
      </c>
      <c r="BZ169" s="33"/>
      <c r="CA169" s="75" t="str">
        <f>IF(AND(Sufficient_data="Yes",Include_study?="Yes",Moderator&lt;&gt;""),1/('Publication Bias Analysis'!F169^2+CG$7),"")</f>
        <v/>
      </c>
      <c r="CB169" s="6" t="str">
        <f>IF(AND(Sufficient_data="Yes",Include_study?="Yes",CA169&lt;&gt;""),Effect_size-'Moderator Analysis'!J$37,"")</f>
        <v/>
      </c>
      <c r="CC169" s="6" t="str">
        <f t="shared" si="333"/>
        <v/>
      </c>
      <c r="CD169" s="54" t="str">
        <f>IF(AND(Sufficient_data="Yes",Include_study?="Yes",CA169&lt;&gt;""),CA:CA*(Effect_size-'Moderator Analysis'!J$29-'Moderator Analysis'!J$30*Moderator)^2,"")</f>
        <v/>
      </c>
      <c r="CI169" s="164"/>
      <c r="CJ169" s="166"/>
      <c r="CK169" s="6" t="str">
        <f t="shared" si="334"/>
        <v/>
      </c>
      <c r="CL169" s="37" t="str">
        <f t="shared" si="335"/>
        <v/>
      </c>
      <c r="CM169" s="37" t="str">
        <f>IF(AND(Include_study?="Yes",Sufficient_data="Yes"),1/(Standard_error^2+IF(Additional_model="Fixed effect",0,'Publication Bias Analysis'!L$32)),"")</f>
        <v/>
      </c>
      <c r="CN169" s="37" t="str">
        <f>IF(AND(Include_study?="Yes",Sufficient_data="Yes"),'Publication Bias Analysis'!E:E-'Publication Bias Analysis'!I$29,"")</f>
        <v/>
      </c>
      <c r="CO169" s="37" t="str">
        <f t="shared" si="336"/>
        <v/>
      </c>
      <c r="CP169" s="37" t="str">
        <f t="shared" si="337"/>
        <v/>
      </c>
      <c r="CQ169" s="104" t="str">
        <f t="shared" si="338"/>
        <v/>
      </c>
      <c r="CR169" s="104" t="str">
        <f>IF(AND(Include_study?="Yes",Sufficient_data="Yes"),CQ:CQ+IF(DC:DC&lt;0,-1,1)*COUNTIF(CQ$2:CQ168,CQ:CQ),"")</f>
        <v/>
      </c>
      <c r="CS169" s="104" t="str">
        <f>IF(AND(Include_study?="Yes",Sufficient_data="Yes"),RANK(DG:DG,DG:DG,1)*IF(DF:DF&lt;0,-1,1)+IF(DF:DF&lt;0,-1,1)*COUNTIF(CQ$2:CQ168,CQ:CQ),"")</f>
        <v/>
      </c>
      <c r="CT169" s="104" t="str">
        <f>IF(AND(Include_study?="Yes",Sufficient_data="Yes"),RANK(DJ:DJ,DJ:DJ,1)*IF(DI:DI&lt;0,-1,1)+IF(DI:DI&lt;0,-1,1)*COUNTIF(CQ$2:CQ168,CQ:CQ),"")</f>
        <v/>
      </c>
      <c r="CU169" s="6" t="e">
        <f>IF(AND(Include_study?="Yes",Sufficient_data="Yes"),'Publication Bias Analysis'!E:E,NA())</f>
        <v>#N/A</v>
      </c>
      <c r="CV169" s="54" t="e">
        <f>IF(AND(Include_study?="Yes",Sufficient_data="Yes"),'Publication Bias Analysis'!F:F,NA())</f>
        <v>#N/A</v>
      </c>
      <c r="CW169" s="33"/>
      <c r="CX169" s="33"/>
      <c r="CY169" s="33"/>
      <c r="CZ169" s="33"/>
      <c r="DA169" s="33"/>
      <c r="DB169" s="157"/>
      <c r="DC16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69" s="6" t="str">
        <f t="shared" si="265"/>
        <v/>
      </c>
      <c r="DE169" s="54" t="str">
        <f>IF(AND(Include_study?="Yes",Sufficient_data="Yes"),1/('Publication Bias Analysis'!F:F^2+IF(Additional_model="Fixed effect",0,$DN$6)),"")</f>
        <v/>
      </c>
      <c r="DF169" s="6" t="str">
        <f>IF(AND(Include_study?="Yes",Sufficient_data="Yes"),IF('Publication Bias Analysis'!L$38="Left",'Publication Bias Analysis'!E:E-DN$3,DN$3-'Publication Bias Analysis'!E:E),"")</f>
        <v/>
      </c>
      <c r="DG169" s="6" t="str">
        <f t="shared" si="266"/>
        <v/>
      </c>
      <c r="DH169" s="54" t="str">
        <f>IF(AND(DF169&lt;&gt;"",CR169&lt;=MAX(CR:CR)-DN$7),1/('Publication Bias Analysis'!F:F^2+IF(Additional_model="Fixed effect",0,$DN$13)),"")</f>
        <v/>
      </c>
      <c r="DI169" s="6" t="str">
        <f>IF(AND(Include_study?="Yes",Sufficient_data="Yes"),IF('Publication Bias Analysis'!L$38="Left",'Publication Bias Analysis'!E:E-DN$10,DN$10-'Publication Bias Analysis'!E:E),"")</f>
        <v/>
      </c>
      <c r="DJ169" s="6" t="str">
        <f t="shared" si="267"/>
        <v/>
      </c>
      <c r="DK169" s="54" t="str">
        <f t="shared" si="339"/>
        <v/>
      </c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W169" s="33"/>
      <c r="DX169" s="33"/>
      <c r="DY169" s="33"/>
      <c r="DZ169" s="33"/>
      <c r="EA169" s="33"/>
      <c r="EB169" s="157"/>
      <c r="EC169" s="6" t="str">
        <f>IF(AND(Include_study?="Yes",Sufficient_data="Yes"),Calculations!CO:CO-AVERAGE(Calculations!CO:CO),"")</f>
        <v/>
      </c>
      <c r="ED169" s="54" t="str">
        <f>IF(AND(Include_study?="Yes",Sufficient_data="Yes"),Calculations!CP169-('Publication Bias Analysis'!P$3+Calculations!CO169*'Publication Bias Analysis'!P$4),"")</f>
        <v/>
      </c>
      <c r="EE169" s="33"/>
      <c r="EF169" s="157"/>
      <c r="EG169" s="6" t="str">
        <f t="shared" si="340"/>
        <v/>
      </c>
      <c r="EH169" s="6" t="str">
        <f t="shared" si="341"/>
        <v/>
      </c>
      <c r="EI169" s="10" t="str">
        <f t="shared" si="342"/>
        <v/>
      </c>
      <c r="EJ169" s="10" t="str">
        <f t="shared" si="343"/>
        <v/>
      </c>
      <c r="EK169" s="10" t="str">
        <f>IF(AND(Include_study?="Yes",Sufficient_data="Yes"),COUNTIFS(EI$2:EI168,"&lt;"&amp;EI169,EJ$2:EJ168,"&lt;"&amp;EJ169)+COUNTIFS(EI$2:EI168,"&gt;"&amp;EI169,EJ$2:EJ168,"&gt;"&amp;EJ169)+COUNTIFS(EI170:EI$201,"&lt;"&amp;EI169,EJ170:EJ$201,"&lt;"&amp;EJ169)+COUNTIFS(EI170:EI$201,"&gt;"&amp;EI169,EJ170:EJ$201,"&gt;"&amp;EJ169),"")</f>
        <v/>
      </c>
      <c r="EL169" s="70" t="str">
        <f>IF(AND(Include_study?="Yes",Sufficient_data="Yes"),COUNTIFS(EI$2:EI168,"&lt;"&amp;EI169,EJ$2:EJ168,"&gt;"&amp;EJ169)+COUNTIFS(EI$2:EI168,"&gt;"&amp;EI169,EJ$2:EJ168,"&lt;"&amp;EJ169)+COUNTIFS(EI170:EI$201,"&lt;"&amp;EI169,EJ170:EJ$201,"&gt;"&amp;EJ169)+COUNTIFS(EI170:EI$201,"&gt;"&amp;EI169,EJ170:EJ$201,"&lt;"&amp;EJ169),"")</f>
        <v/>
      </c>
      <c r="EN169" s="157"/>
      <c r="EO169" s="33"/>
      <c r="EP169" s="33"/>
      <c r="EQ169" s="33"/>
      <c r="ER169" s="33"/>
      <c r="ES169" s="157"/>
      <c r="ET169" s="6" t="e">
        <f t="shared" si="344"/>
        <v>#N/A</v>
      </c>
      <c r="EU169" s="54" t="e">
        <f t="shared" si="345"/>
        <v>#N/A</v>
      </c>
      <c r="EV169" s="33"/>
      <c r="EW169" s="33"/>
      <c r="EX169" s="33"/>
      <c r="EY169" s="33"/>
      <c r="EZ169" s="33"/>
      <c r="FA169" s="157"/>
      <c r="FB169" s="10" t="str">
        <f>IF('Publication Bias Analysis'!AS:AS&lt;&gt;"",RANK('Publication Bias Analysis'!AS:AS,'Publication Bias Analysis'!AS:AS,1)+COUNTIF('Publication Bias Analysis'!AS$2:AS168,'Publication Bias Analysis'!AS169),"")</f>
        <v/>
      </c>
      <c r="FC169" s="6" t="str">
        <f t="shared" si="268"/>
        <v/>
      </c>
      <c r="FD169" s="43" t="e">
        <f>IF(AND(Include_study?="Yes",Sufficient_data="Yes"),'Publication Bias Analysis'!AR169,NA())</f>
        <v>#N/A</v>
      </c>
      <c r="FE169" s="43" t="e">
        <f>IF(AND(Include_study?="Yes",Sufficient_data="Yes"),'Publication Bias Analysis'!AS169,NA())</f>
        <v>#N/A</v>
      </c>
      <c r="FF169" s="6" t="str">
        <f>IF(AND(Include_study?="Yes",Sufficient_data="Yes"),Calculations!FD169-AVERAGE('Publication Bias Analysis'!AR:AR),"")</f>
        <v/>
      </c>
      <c r="FG169" s="54" t="str">
        <f>IF(AND(Include_study?="Yes",Sufficient_data="Yes"),FE:FE-('Publication Bias Analysis'!AV$30+'Publication Bias Analysis'!AV$31*FD:FD),"")</f>
        <v/>
      </c>
      <c r="FM169" s="157"/>
      <c r="FN169" s="6" t="str">
        <f t="shared" si="303"/>
        <v/>
      </c>
      <c r="FO169" s="6" t="str">
        <f t="shared" si="269"/>
        <v/>
      </c>
      <c r="FP169" s="54" t="str">
        <f t="shared" si="306"/>
        <v/>
      </c>
      <c r="FQ169" s="33"/>
    </row>
    <row r="170" spans="1:173" x14ac:dyDescent="0.2">
      <c r="A170" s="163"/>
      <c r="B170" s="10" t="str">
        <f>IF(AND(Sufficient_data="Yes",Include_study?="Yes"),IF(AND(Sort_By=$E$1,Order="Ascending"),IF(Input!Study_name="",COUNTIFS(Input!Study_name,"&lt;&gt;"&amp;"",Include_study?,"Yes",Sufficient_data,"Yes")+1,IF(COUNT(E170)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0" s="10" t="str">
        <f>IF(B170&lt;&gt;"",IF(B170=0,COUNTIF(B$2:B169,0)+1,COUNTIF(B$2:B169,B170)+COUNTIF(B:B,"&lt;"&amp;B170)+1),"")</f>
        <v/>
      </c>
      <c r="D170" s="10" t="str">
        <f t="shared" si="307"/>
        <v/>
      </c>
      <c r="E170" s="6" t="str">
        <f>IF(AND(Sufficient_data="Yes",Include_study?="Yes",Input!Study_name&lt;&gt;""),Input!Study_name,"")</f>
        <v/>
      </c>
      <c r="F170" s="6" t="str">
        <f>IF(AND(Sufficient_data="Yes",Include_study?="Yes"),Input!Effect_size,"")</f>
        <v/>
      </c>
      <c r="G170" s="10" t="str">
        <f>IF(AND(Sufficient_data="Yes",Include_study?="Yes",Input!Number_of_observations&lt;&gt;""),Input!Number_of_observations,"")</f>
        <v/>
      </c>
      <c r="H170" s="6" t="str">
        <f>IF(AND(Sufficient_data="Yes",Include_study?="Yes"),Input!Standard_error,"")</f>
        <v/>
      </c>
      <c r="I170" s="6" t="str">
        <f t="shared" si="308"/>
        <v/>
      </c>
      <c r="J170" s="6" t="str">
        <f t="shared" si="309"/>
        <v/>
      </c>
      <c r="K170" s="6" t="str">
        <f t="shared" si="310"/>
        <v/>
      </c>
      <c r="L170" s="6" t="str">
        <f t="shared" si="311"/>
        <v/>
      </c>
      <c r="M170" s="120" t="str">
        <f t="shared" si="312"/>
        <v/>
      </c>
      <c r="N170" s="54" t="str">
        <f t="shared" si="313"/>
        <v/>
      </c>
      <c r="O170" s="33"/>
      <c r="P170" s="75" t="e">
        <f t="shared" si="314"/>
        <v>#N/A</v>
      </c>
      <c r="Q170" s="6" t="e">
        <f>IF(AND(Sufficient_data="Yes",Include_study?="Yes",Input!Number_of_observations&lt;&gt;""),Effect_size-CI_Lower_limit,NA())</f>
        <v>#N/A</v>
      </c>
      <c r="R170" s="54" t="e">
        <f>IF(AND(Sufficient_data="Yes",Include_study?="Yes",Input!Number_of_observations&lt;&gt;""),CI_Upper_limit-Effect_size,NA())</f>
        <v>#N/A</v>
      </c>
      <c r="S170" s="33"/>
      <c r="T170" s="33"/>
      <c r="U170" s="33"/>
      <c r="V170" s="33"/>
      <c r="W170" s="163"/>
      <c r="X170" s="16" t="str">
        <f t="shared" si="245"/>
        <v/>
      </c>
      <c r="Y170" s="6" t="str">
        <f t="shared" si="315"/>
        <v/>
      </c>
      <c r="Z170" s="6" t="str">
        <f t="shared" si="316"/>
        <v/>
      </c>
      <c r="AA170" s="6" t="str">
        <f>IF(AND(Sufficient_data="Yes",Include_study?="Yes",Subgroup&lt;&gt;""),Input!Effect_size,"")</f>
        <v/>
      </c>
      <c r="AB170" s="6" t="str">
        <f t="shared" si="317"/>
        <v/>
      </c>
      <c r="AC170" s="6" t="str">
        <f t="shared" si="318"/>
        <v/>
      </c>
      <c r="AD170" s="6" t="str">
        <f t="shared" si="319"/>
        <v/>
      </c>
      <c r="AE170" s="6" t="str">
        <f t="shared" si="320"/>
        <v/>
      </c>
      <c r="AF170" s="6" t="str">
        <f t="shared" si="321"/>
        <v/>
      </c>
      <c r="AG170" s="125" t="str">
        <f t="shared" si="280"/>
        <v/>
      </c>
      <c r="AH170" s="128" t="str">
        <f t="shared" si="322"/>
        <v/>
      </c>
      <c r="AI170" s="33"/>
      <c r="AJ170" s="75" t="e">
        <f t="shared" si="246"/>
        <v>#N/A</v>
      </c>
      <c r="AK170" s="37" t="e">
        <f t="shared" si="323"/>
        <v>#N/A</v>
      </c>
      <c r="AL170" s="54" t="e">
        <f t="shared" si="324"/>
        <v>#N/A</v>
      </c>
      <c r="AM170" s="33"/>
      <c r="AN170" s="77" t="str">
        <f t="shared" si="247"/>
        <v/>
      </c>
      <c r="AO170" s="6" t="str">
        <f>IF(AND(Sufficient_data="Yes",Include_study?="Yes",Subgroup&lt;&gt;""),IF(COUNTIFS(Input!G$2:G169,"="&amp;"Yes",Input!C$2:C169,"="&amp;"Yes",Input!H$2:H169,"="&amp;Subgroup)&gt;0,"",Subgroup),"")</f>
        <v/>
      </c>
      <c r="AP170" s="16" t="str">
        <f t="shared" si="248"/>
        <v/>
      </c>
      <c r="AQ170" s="10" t="str">
        <f t="shared" si="249"/>
        <v/>
      </c>
      <c r="AR170" s="6" t="str">
        <f t="shared" si="250"/>
        <v/>
      </c>
      <c r="AS170" s="24" t="str">
        <f t="shared" si="251"/>
        <v/>
      </c>
      <c r="AT170" s="12" t="str">
        <f t="shared" si="252"/>
        <v/>
      </c>
      <c r="AU170" s="6" t="str">
        <f t="shared" si="253"/>
        <v/>
      </c>
      <c r="AV170" s="43" t="str">
        <f t="shared" si="325"/>
        <v/>
      </c>
      <c r="AW170" s="6" t="str">
        <f t="shared" si="254"/>
        <v/>
      </c>
      <c r="AX170" s="6" t="str">
        <f t="shared" si="255"/>
        <v/>
      </c>
      <c r="AY170" s="43" t="str">
        <f t="shared" si="326"/>
        <v/>
      </c>
      <c r="AZ170" s="16" t="str">
        <f t="shared" si="256"/>
        <v/>
      </c>
      <c r="BA170" s="131" t="str">
        <f t="shared" si="327"/>
        <v/>
      </c>
      <c r="BB170" s="131" t="str">
        <f t="shared" si="328"/>
        <v/>
      </c>
      <c r="BC170" s="6" t="str">
        <f t="shared" si="257"/>
        <v/>
      </c>
      <c r="BD170" s="6" t="str">
        <f t="shared" si="258"/>
        <v/>
      </c>
      <c r="BE170" s="131" t="str">
        <f t="shared" si="329"/>
        <v/>
      </c>
      <c r="BF170" s="131" t="str">
        <f t="shared" si="330"/>
        <v/>
      </c>
      <c r="BG170" s="6" t="str">
        <f t="shared" si="259"/>
        <v/>
      </c>
      <c r="BH170" s="6" t="str">
        <f t="shared" si="260"/>
        <v/>
      </c>
      <c r="BI170" s="6" t="str">
        <f t="shared" si="261"/>
        <v/>
      </c>
      <c r="BJ170" s="6" t="e">
        <f t="shared" si="262"/>
        <v>#N/A</v>
      </c>
      <c r="BK170" s="12" t="str">
        <f t="shared" si="304"/>
        <v/>
      </c>
      <c r="BL170" s="6" t="str">
        <f t="shared" si="263"/>
        <v/>
      </c>
      <c r="BM170" s="6" t="str">
        <f t="shared" si="331"/>
        <v/>
      </c>
      <c r="BN170" s="37" t="str">
        <f t="shared" si="264"/>
        <v/>
      </c>
      <c r="BO170" s="54" t="str">
        <f t="shared" si="305"/>
        <v/>
      </c>
      <c r="BP170" s="33"/>
      <c r="BQ170" s="33"/>
      <c r="BR170" s="33"/>
      <c r="BS170" s="33"/>
      <c r="BT170" s="164"/>
      <c r="BU170" s="6" t="e">
        <f t="shared" si="291"/>
        <v>#N/A</v>
      </c>
      <c r="BV170" s="6" t="e">
        <f t="shared" si="292"/>
        <v>#N/A</v>
      </c>
      <c r="BW170" s="6" t="str">
        <f t="shared" si="332"/>
        <v/>
      </c>
      <c r="BX170" s="6" t="str">
        <f>IF(AND(Sufficient_data="Yes",Include_study?="Yes",Moderator&lt;&gt;""),'Moderator Analysis'!F:F-CG$3,"")</f>
        <v/>
      </c>
      <c r="BY170" s="54" t="str">
        <f>IF(AND(Sufficient_data="Yes",Include_study?="Yes",Moderator&lt;&gt;""),Weightf*(Effect_size-CG$5-CG$4*'Moderator Analysis'!F:F)^2,"")</f>
        <v/>
      </c>
      <c r="BZ170" s="33"/>
      <c r="CA170" s="75" t="str">
        <f>IF(AND(Sufficient_data="Yes",Include_study?="Yes",Moderator&lt;&gt;""),1/('Publication Bias Analysis'!F170^2+CG$7),"")</f>
        <v/>
      </c>
      <c r="CB170" s="6" t="str">
        <f>IF(AND(Sufficient_data="Yes",Include_study?="Yes",CA170&lt;&gt;""),Effect_size-'Moderator Analysis'!J$37,"")</f>
        <v/>
      </c>
      <c r="CC170" s="6" t="str">
        <f t="shared" si="333"/>
        <v/>
      </c>
      <c r="CD170" s="54" t="str">
        <f>IF(AND(Sufficient_data="Yes",Include_study?="Yes",CA170&lt;&gt;""),CA:CA*(Effect_size-'Moderator Analysis'!J$29-'Moderator Analysis'!J$30*Moderator)^2,"")</f>
        <v/>
      </c>
      <c r="CI170" s="164"/>
      <c r="CJ170" s="166"/>
      <c r="CK170" s="6" t="str">
        <f t="shared" si="334"/>
        <v/>
      </c>
      <c r="CL170" s="37" t="str">
        <f t="shared" si="335"/>
        <v/>
      </c>
      <c r="CM170" s="37" t="str">
        <f>IF(AND(Include_study?="Yes",Sufficient_data="Yes"),1/(Standard_error^2+IF(Additional_model="Fixed effect",0,'Publication Bias Analysis'!L$32)),"")</f>
        <v/>
      </c>
      <c r="CN170" s="37" t="str">
        <f>IF(AND(Include_study?="Yes",Sufficient_data="Yes"),'Publication Bias Analysis'!E:E-'Publication Bias Analysis'!I$29,"")</f>
        <v/>
      </c>
      <c r="CO170" s="37" t="str">
        <f t="shared" si="336"/>
        <v/>
      </c>
      <c r="CP170" s="37" t="str">
        <f t="shared" si="337"/>
        <v/>
      </c>
      <c r="CQ170" s="104" t="str">
        <f t="shared" si="338"/>
        <v/>
      </c>
      <c r="CR170" s="104" t="str">
        <f>IF(AND(Include_study?="Yes",Sufficient_data="Yes"),CQ:CQ+IF(DC:DC&lt;0,-1,1)*COUNTIF(CQ$2:CQ169,CQ:CQ),"")</f>
        <v/>
      </c>
      <c r="CS170" s="104" t="str">
        <f>IF(AND(Include_study?="Yes",Sufficient_data="Yes"),RANK(DG:DG,DG:DG,1)*IF(DF:DF&lt;0,-1,1)+IF(DF:DF&lt;0,-1,1)*COUNTIF(CQ$2:CQ169,CQ:CQ),"")</f>
        <v/>
      </c>
      <c r="CT170" s="104" t="str">
        <f>IF(AND(Include_study?="Yes",Sufficient_data="Yes"),RANK(DJ:DJ,DJ:DJ,1)*IF(DI:DI&lt;0,-1,1)+IF(DI:DI&lt;0,-1,1)*COUNTIF(CQ$2:CQ169,CQ:CQ),"")</f>
        <v/>
      </c>
      <c r="CU170" s="6" t="e">
        <f>IF(AND(Include_study?="Yes",Sufficient_data="Yes"),'Publication Bias Analysis'!E:E,NA())</f>
        <v>#N/A</v>
      </c>
      <c r="CV170" s="54" t="e">
        <f>IF(AND(Include_study?="Yes",Sufficient_data="Yes"),'Publication Bias Analysis'!F:F,NA())</f>
        <v>#N/A</v>
      </c>
      <c r="CW170" s="33"/>
      <c r="CX170" s="33"/>
      <c r="CY170" s="33"/>
      <c r="CZ170" s="33"/>
      <c r="DA170" s="33"/>
      <c r="DB170" s="157"/>
      <c r="DC17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0" s="6" t="str">
        <f t="shared" si="265"/>
        <v/>
      </c>
      <c r="DE170" s="54" t="str">
        <f>IF(AND(Include_study?="Yes",Sufficient_data="Yes"),1/('Publication Bias Analysis'!F:F^2+IF(Additional_model="Fixed effect",0,$DN$6)),"")</f>
        <v/>
      </c>
      <c r="DF170" s="6" t="str">
        <f>IF(AND(Include_study?="Yes",Sufficient_data="Yes"),IF('Publication Bias Analysis'!L$38="Left",'Publication Bias Analysis'!E:E-DN$3,DN$3-'Publication Bias Analysis'!E:E),"")</f>
        <v/>
      </c>
      <c r="DG170" s="6" t="str">
        <f t="shared" si="266"/>
        <v/>
      </c>
      <c r="DH170" s="54" t="str">
        <f>IF(AND(DF170&lt;&gt;"",CR170&lt;=MAX(CR:CR)-DN$7),1/('Publication Bias Analysis'!F:F^2+IF(Additional_model="Fixed effect",0,$DN$13)),"")</f>
        <v/>
      </c>
      <c r="DI170" s="6" t="str">
        <f>IF(AND(Include_study?="Yes",Sufficient_data="Yes"),IF('Publication Bias Analysis'!L$38="Left",'Publication Bias Analysis'!E:E-DN$10,DN$10-'Publication Bias Analysis'!E:E),"")</f>
        <v/>
      </c>
      <c r="DJ170" s="6" t="str">
        <f t="shared" si="267"/>
        <v/>
      </c>
      <c r="DK170" s="54" t="str">
        <f t="shared" si="339"/>
        <v/>
      </c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W170" s="33"/>
      <c r="DX170" s="33"/>
      <c r="DY170" s="33"/>
      <c r="DZ170" s="33"/>
      <c r="EA170" s="33"/>
      <c r="EB170" s="157"/>
      <c r="EC170" s="6" t="str">
        <f>IF(AND(Include_study?="Yes",Sufficient_data="Yes"),Calculations!CO:CO-AVERAGE(Calculations!CO:CO),"")</f>
        <v/>
      </c>
      <c r="ED170" s="54" t="str">
        <f>IF(AND(Include_study?="Yes",Sufficient_data="Yes"),Calculations!CP170-('Publication Bias Analysis'!P$3+Calculations!CO170*'Publication Bias Analysis'!P$4),"")</f>
        <v/>
      </c>
      <c r="EE170" s="33"/>
      <c r="EF170" s="157"/>
      <c r="EG170" s="6" t="str">
        <f t="shared" si="340"/>
        <v/>
      </c>
      <c r="EH170" s="6" t="str">
        <f t="shared" si="341"/>
        <v/>
      </c>
      <c r="EI170" s="10" t="str">
        <f t="shared" si="342"/>
        <v/>
      </c>
      <c r="EJ170" s="10" t="str">
        <f t="shared" si="343"/>
        <v/>
      </c>
      <c r="EK170" s="10" t="str">
        <f>IF(AND(Include_study?="Yes",Sufficient_data="Yes"),COUNTIFS(EI$2:EI169,"&lt;"&amp;EI170,EJ$2:EJ169,"&lt;"&amp;EJ170)+COUNTIFS(EI$2:EI169,"&gt;"&amp;EI170,EJ$2:EJ169,"&gt;"&amp;EJ170)+COUNTIFS(EI171:EI$201,"&lt;"&amp;EI170,EJ171:EJ$201,"&lt;"&amp;EJ170)+COUNTIFS(EI171:EI$201,"&gt;"&amp;EI170,EJ171:EJ$201,"&gt;"&amp;EJ170),"")</f>
        <v/>
      </c>
      <c r="EL170" s="70" t="str">
        <f>IF(AND(Include_study?="Yes",Sufficient_data="Yes"),COUNTIFS(EI$2:EI169,"&lt;"&amp;EI170,EJ$2:EJ169,"&gt;"&amp;EJ170)+COUNTIFS(EI$2:EI169,"&gt;"&amp;EI170,EJ$2:EJ169,"&lt;"&amp;EJ170)+COUNTIFS(EI171:EI$201,"&lt;"&amp;EI170,EJ171:EJ$201,"&gt;"&amp;EJ170)+COUNTIFS(EI171:EI$201,"&gt;"&amp;EI170,EJ171:EJ$201,"&lt;"&amp;EJ170),"")</f>
        <v/>
      </c>
      <c r="EN170" s="157"/>
      <c r="EO170" s="33"/>
      <c r="EP170" s="33"/>
      <c r="EQ170" s="33"/>
      <c r="ER170" s="33"/>
      <c r="ES170" s="157"/>
      <c r="ET170" s="6" t="e">
        <f t="shared" si="344"/>
        <v>#N/A</v>
      </c>
      <c r="EU170" s="54" t="e">
        <f t="shared" si="345"/>
        <v>#N/A</v>
      </c>
      <c r="EV170" s="33"/>
      <c r="EW170" s="33"/>
      <c r="EX170" s="33"/>
      <c r="EY170" s="33"/>
      <c r="EZ170" s="33"/>
      <c r="FA170" s="157"/>
      <c r="FB170" s="10" t="str">
        <f>IF('Publication Bias Analysis'!AS:AS&lt;&gt;"",RANK('Publication Bias Analysis'!AS:AS,'Publication Bias Analysis'!AS:AS,1)+COUNTIF('Publication Bias Analysis'!AS$2:AS169,'Publication Bias Analysis'!AS170),"")</f>
        <v/>
      </c>
      <c r="FC170" s="6" t="str">
        <f t="shared" si="268"/>
        <v/>
      </c>
      <c r="FD170" s="43" t="e">
        <f>IF(AND(Include_study?="Yes",Sufficient_data="Yes"),'Publication Bias Analysis'!AR170,NA())</f>
        <v>#N/A</v>
      </c>
      <c r="FE170" s="43" t="e">
        <f>IF(AND(Include_study?="Yes",Sufficient_data="Yes"),'Publication Bias Analysis'!AS170,NA())</f>
        <v>#N/A</v>
      </c>
      <c r="FF170" s="6" t="str">
        <f>IF(AND(Include_study?="Yes",Sufficient_data="Yes"),Calculations!FD170-AVERAGE('Publication Bias Analysis'!AR:AR),"")</f>
        <v/>
      </c>
      <c r="FG170" s="54" t="str">
        <f>IF(AND(Include_study?="Yes",Sufficient_data="Yes"),FE:FE-('Publication Bias Analysis'!AV$30+'Publication Bias Analysis'!AV$31*FD:FD),"")</f>
        <v/>
      </c>
      <c r="FM170" s="157"/>
      <c r="FN170" s="6" t="str">
        <f t="shared" si="303"/>
        <v/>
      </c>
      <c r="FO170" s="6" t="str">
        <f t="shared" si="269"/>
        <v/>
      </c>
      <c r="FP170" s="54" t="str">
        <f t="shared" si="306"/>
        <v/>
      </c>
      <c r="FQ170" s="33"/>
    </row>
    <row r="171" spans="1:173" x14ac:dyDescent="0.2">
      <c r="A171" s="163"/>
      <c r="B171" s="10" t="str">
        <f>IF(AND(Sufficient_data="Yes",Include_study?="Yes"),IF(AND(Sort_By=$E$1,Order="Ascending"),IF(Input!Study_name="",COUNTIFS(Input!Study_name,"&lt;&gt;"&amp;"",Include_study?,"Yes",Sufficient_data,"Yes")+1,IF(COUNT(E171)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1" s="10" t="str">
        <f>IF(B171&lt;&gt;"",IF(B171=0,COUNTIF(B$2:B170,0)+1,COUNTIF(B$2:B170,B171)+COUNTIF(B:B,"&lt;"&amp;B171)+1),"")</f>
        <v/>
      </c>
      <c r="D171" s="10" t="str">
        <f t="shared" si="307"/>
        <v/>
      </c>
      <c r="E171" s="6" t="str">
        <f>IF(AND(Sufficient_data="Yes",Include_study?="Yes",Input!Study_name&lt;&gt;""),Input!Study_name,"")</f>
        <v/>
      </c>
      <c r="F171" s="6" t="str">
        <f>IF(AND(Sufficient_data="Yes",Include_study?="Yes"),Input!Effect_size,"")</f>
        <v/>
      </c>
      <c r="G171" s="10" t="str">
        <f>IF(AND(Sufficient_data="Yes",Include_study?="Yes",Input!Number_of_observations&lt;&gt;""),Input!Number_of_observations,"")</f>
        <v/>
      </c>
      <c r="H171" s="6" t="str">
        <f>IF(AND(Sufficient_data="Yes",Include_study?="Yes"),Input!Standard_error,"")</f>
        <v/>
      </c>
      <c r="I171" s="6" t="str">
        <f t="shared" si="308"/>
        <v/>
      </c>
      <c r="J171" s="6" t="str">
        <f t="shared" si="309"/>
        <v/>
      </c>
      <c r="K171" s="6" t="str">
        <f t="shared" si="310"/>
        <v/>
      </c>
      <c r="L171" s="6" t="str">
        <f t="shared" si="311"/>
        <v/>
      </c>
      <c r="M171" s="120" t="str">
        <f t="shared" si="312"/>
        <v/>
      </c>
      <c r="N171" s="54" t="str">
        <f t="shared" si="313"/>
        <v/>
      </c>
      <c r="O171" s="33"/>
      <c r="P171" s="75" t="e">
        <f t="shared" si="314"/>
        <v>#N/A</v>
      </c>
      <c r="Q171" s="6" t="e">
        <f>IF(AND(Sufficient_data="Yes",Include_study?="Yes",Input!Number_of_observations&lt;&gt;""),Effect_size-CI_Lower_limit,NA())</f>
        <v>#N/A</v>
      </c>
      <c r="R171" s="54" t="e">
        <f>IF(AND(Sufficient_data="Yes",Include_study?="Yes",Input!Number_of_observations&lt;&gt;""),CI_Upper_limit-Effect_size,NA())</f>
        <v>#N/A</v>
      </c>
      <c r="S171" s="33"/>
      <c r="T171" s="33"/>
      <c r="U171" s="33"/>
      <c r="V171" s="33"/>
      <c r="W171" s="163"/>
      <c r="X171" s="16" t="str">
        <f t="shared" si="245"/>
        <v/>
      </c>
      <c r="Y171" s="6" t="str">
        <f t="shared" si="315"/>
        <v/>
      </c>
      <c r="Z171" s="6" t="str">
        <f t="shared" si="316"/>
        <v/>
      </c>
      <c r="AA171" s="6" t="str">
        <f>IF(AND(Sufficient_data="Yes",Include_study?="Yes",Subgroup&lt;&gt;""),Input!Effect_size,"")</f>
        <v/>
      </c>
      <c r="AB171" s="6" t="str">
        <f t="shared" si="317"/>
        <v/>
      </c>
      <c r="AC171" s="6" t="str">
        <f t="shared" si="318"/>
        <v/>
      </c>
      <c r="AD171" s="6" t="str">
        <f t="shared" si="319"/>
        <v/>
      </c>
      <c r="AE171" s="6" t="str">
        <f t="shared" si="320"/>
        <v/>
      </c>
      <c r="AF171" s="6" t="str">
        <f t="shared" si="321"/>
        <v/>
      </c>
      <c r="AG171" s="125" t="str">
        <f t="shared" si="280"/>
        <v/>
      </c>
      <c r="AH171" s="128" t="str">
        <f t="shared" si="322"/>
        <v/>
      </c>
      <c r="AI171" s="33"/>
      <c r="AJ171" s="75" t="e">
        <f t="shared" si="246"/>
        <v>#N/A</v>
      </c>
      <c r="AK171" s="37" t="e">
        <f t="shared" si="323"/>
        <v>#N/A</v>
      </c>
      <c r="AL171" s="54" t="e">
        <f t="shared" si="324"/>
        <v>#N/A</v>
      </c>
      <c r="AM171" s="33"/>
      <c r="AN171" s="77" t="str">
        <f t="shared" si="247"/>
        <v/>
      </c>
      <c r="AO171" s="6" t="str">
        <f>IF(AND(Sufficient_data="Yes",Include_study?="Yes",Subgroup&lt;&gt;""),IF(COUNTIFS(Input!G$2:G170,"="&amp;"Yes",Input!C$2:C170,"="&amp;"Yes",Input!H$2:H170,"="&amp;Subgroup)&gt;0,"",Subgroup),"")</f>
        <v/>
      </c>
      <c r="AP171" s="16" t="str">
        <f t="shared" si="248"/>
        <v/>
      </c>
      <c r="AQ171" s="10" t="str">
        <f t="shared" si="249"/>
        <v/>
      </c>
      <c r="AR171" s="6" t="str">
        <f t="shared" si="250"/>
        <v/>
      </c>
      <c r="AS171" s="24" t="str">
        <f t="shared" si="251"/>
        <v/>
      </c>
      <c r="AT171" s="12" t="str">
        <f t="shared" si="252"/>
        <v/>
      </c>
      <c r="AU171" s="6" t="str">
        <f t="shared" si="253"/>
        <v/>
      </c>
      <c r="AV171" s="43" t="str">
        <f t="shared" si="325"/>
        <v/>
      </c>
      <c r="AW171" s="6" t="str">
        <f t="shared" si="254"/>
        <v/>
      </c>
      <c r="AX171" s="6" t="str">
        <f t="shared" si="255"/>
        <v/>
      </c>
      <c r="AY171" s="43" t="str">
        <f t="shared" si="326"/>
        <v/>
      </c>
      <c r="AZ171" s="16" t="str">
        <f t="shared" si="256"/>
        <v/>
      </c>
      <c r="BA171" s="131" t="str">
        <f t="shared" si="327"/>
        <v/>
      </c>
      <c r="BB171" s="131" t="str">
        <f t="shared" si="328"/>
        <v/>
      </c>
      <c r="BC171" s="6" t="str">
        <f t="shared" si="257"/>
        <v/>
      </c>
      <c r="BD171" s="6" t="str">
        <f t="shared" si="258"/>
        <v/>
      </c>
      <c r="BE171" s="131" t="str">
        <f t="shared" si="329"/>
        <v/>
      </c>
      <c r="BF171" s="131" t="str">
        <f t="shared" si="330"/>
        <v/>
      </c>
      <c r="BG171" s="6" t="str">
        <f t="shared" si="259"/>
        <v/>
      </c>
      <c r="BH171" s="6" t="str">
        <f t="shared" si="260"/>
        <v/>
      </c>
      <c r="BI171" s="6" t="str">
        <f t="shared" si="261"/>
        <v/>
      </c>
      <c r="BJ171" s="6" t="e">
        <f t="shared" si="262"/>
        <v>#N/A</v>
      </c>
      <c r="BK171" s="12" t="str">
        <f t="shared" si="304"/>
        <v/>
      </c>
      <c r="BL171" s="6" t="str">
        <f t="shared" si="263"/>
        <v/>
      </c>
      <c r="BM171" s="6" t="str">
        <f t="shared" si="331"/>
        <v/>
      </c>
      <c r="BN171" s="37" t="str">
        <f t="shared" si="264"/>
        <v/>
      </c>
      <c r="BO171" s="54" t="str">
        <f t="shared" si="305"/>
        <v/>
      </c>
      <c r="BP171" s="33"/>
      <c r="BQ171" s="33"/>
      <c r="BR171" s="33"/>
      <c r="BS171" s="33"/>
      <c r="BT171" s="164"/>
      <c r="BU171" s="6" t="e">
        <f t="shared" si="291"/>
        <v>#N/A</v>
      </c>
      <c r="BV171" s="6" t="e">
        <f t="shared" si="292"/>
        <v>#N/A</v>
      </c>
      <c r="BW171" s="6" t="str">
        <f t="shared" si="332"/>
        <v/>
      </c>
      <c r="BX171" s="6" t="str">
        <f>IF(AND(Sufficient_data="Yes",Include_study?="Yes",Moderator&lt;&gt;""),'Moderator Analysis'!F:F-CG$3,"")</f>
        <v/>
      </c>
      <c r="BY171" s="54" t="str">
        <f>IF(AND(Sufficient_data="Yes",Include_study?="Yes",Moderator&lt;&gt;""),Weightf*(Effect_size-CG$5-CG$4*'Moderator Analysis'!F:F)^2,"")</f>
        <v/>
      </c>
      <c r="BZ171" s="33"/>
      <c r="CA171" s="75" t="str">
        <f>IF(AND(Sufficient_data="Yes",Include_study?="Yes",Moderator&lt;&gt;""),1/('Publication Bias Analysis'!F171^2+CG$7),"")</f>
        <v/>
      </c>
      <c r="CB171" s="6" t="str">
        <f>IF(AND(Sufficient_data="Yes",Include_study?="Yes",CA171&lt;&gt;""),Effect_size-'Moderator Analysis'!J$37,"")</f>
        <v/>
      </c>
      <c r="CC171" s="6" t="str">
        <f t="shared" si="333"/>
        <v/>
      </c>
      <c r="CD171" s="54" t="str">
        <f>IF(AND(Sufficient_data="Yes",Include_study?="Yes",CA171&lt;&gt;""),CA:CA*(Effect_size-'Moderator Analysis'!J$29-'Moderator Analysis'!J$30*Moderator)^2,"")</f>
        <v/>
      </c>
      <c r="CI171" s="164"/>
      <c r="CJ171" s="166"/>
      <c r="CK171" s="6" t="str">
        <f t="shared" si="334"/>
        <v/>
      </c>
      <c r="CL171" s="37" t="str">
        <f t="shared" si="335"/>
        <v/>
      </c>
      <c r="CM171" s="37" t="str">
        <f>IF(AND(Include_study?="Yes",Sufficient_data="Yes"),1/(Standard_error^2+IF(Additional_model="Fixed effect",0,'Publication Bias Analysis'!L$32)),"")</f>
        <v/>
      </c>
      <c r="CN171" s="37" t="str">
        <f>IF(AND(Include_study?="Yes",Sufficient_data="Yes"),'Publication Bias Analysis'!E:E-'Publication Bias Analysis'!I$29,"")</f>
        <v/>
      </c>
      <c r="CO171" s="37" t="str">
        <f t="shared" si="336"/>
        <v/>
      </c>
      <c r="CP171" s="37" t="str">
        <f t="shared" si="337"/>
        <v/>
      </c>
      <c r="CQ171" s="104" t="str">
        <f t="shared" si="338"/>
        <v/>
      </c>
      <c r="CR171" s="104" t="str">
        <f>IF(AND(Include_study?="Yes",Sufficient_data="Yes"),CQ:CQ+IF(DC:DC&lt;0,-1,1)*COUNTIF(CQ$2:CQ170,CQ:CQ),"")</f>
        <v/>
      </c>
      <c r="CS171" s="104" t="str">
        <f>IF(AND(Include_study?="Yes",Sufficient_data="Yes"),RANK(DG:DG,DG:DG,1)*IF(DF:DF&lt;0,-1,1)+IF(DF:DF&lt;0,-1,1)*COUNTIF(CQ$2:CQ170,CQ:CQ),"")</f>
        <v/>
      </c>
      <c r="CT171" s="104" t="str">
        <f>IF(AND(Include_study?="Yes",Sufficient_data="Yes"),RANK(DJ:DJ,DJ:DJ,1)*IF(DI:DI&lt;0,-1,1)+IF(DI:DI&lt;0,-1,1)*COUNTIF(CQ$2:CQ170,CQ:CQ),"")</f>
        <v/>
      </c>
      <c r="CU171" s="6" t="e">
        <f>IF(AND(Include_study?="Yes",Sufficient_data="Yes"),'Publication Bias Analysis'!E:E,NA())</f>
        <v>#N/A</v>
      </c>
      <c r="CV171" s="54" t="e">
        <f>IF(AND(Include_study?="Yes",Sufficient_data="Yes"),'Publication Bias Analysis'!F:F,NA())</f>
        <v>#N/A</v>
      </c>
      <c r="CW171" s="33"/>
      <c r="CX171" s="33"/>
      <c r="CY171" s="33"/>
      <c r="CZ171" s="33"/>
      <c r="DA171" s="33"/>
      <c r="DB171" s="157"/>
      <c r="DC17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1" s="6" t="str">
        <f t="shared" si="265"/>
        <v/>
      </c>
      <c r="DE171" s="54" t="str">
        <f>IF(AND(Include_study?="Yes",Sufficient_data="Yes"),1/('Publication Bias Analysis'!F:F^2+IF(Additional_model="Fixed effect",0,$DN$6)),"")</f>
        <v/>
      </c>
      <c r="DF171" s="6" t="str">
        <f>IF(AND(Include_study?="Yes",Sufficient_data="Yes"),IF('Publication Bias Analysis'!L$38="Left",'Publication Bias Analysis'!E:E-DN$3,DN$3-'Publication Bias Analysis'!E:E),"")</f>
        <v/>
      </c>
      <c r="DG171" s="6" t="str">
        <f t="shared" si="266"/>
        <v/>
      </c>
      <c r="DH171" s="54" t="str">
        <f>IF(AND(DF171&lt;&gt;"",CR171&lt;=MAX(CR:CR)-DN$7),1/('Publication Bias Analysis'!F:F^2+IF(Additional_model="Fixed effect",0,$DN$13)),"")</f>
        <v/>
      </c>
      <c r="DI171" s="6" t="str">
        <f>IF(AND(Include_study?="Yes",Sufficient_data="Yes"),IF('Publication Bias Analysis'!L$38="Left",'Publication Bias Analysis'!E:E-DN$10,DN$10-'Publication Bias Analysis'!E:E),"")</f>
        <v/>
      </c>
      <c r="DJ171" s="6" t="str">
        <f t="shared" si="267"/>
        <v/>
      </c>
      <c r="DK171" s="54" t="str">
        <f t="shared" si="339"/>
        <v/>
      </c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W171" s="33"/>
      <c r="DX171" s="33"/>
      <c r="DY171" s="33"/>
      <c r="DZ171" s="33"/>
      <c r="EA171" s="33"/>
      <c r="EB171" s="157"/>
      <c r="EC171" s="6" t="str">
        <f>IF(AND(Include_study?="Yes",Sufficient_data="Yes"),Calculations!CO:CO-AVERAGE(Calculations!CO:CO),"")</f>
        <v/>
      </c>
      <c r="ED171" s="54" t="str">
        <f>IF(AND(Include_study?="Yes",Sufficient_data="Yes"),Calculations!CP171-('Publication Bias Analysis'!P$3+Calculations!CO171*'Publication Bias Analysis'!P$4),"")</f>
        <v/>
      </c>
      <c r="EE171" s="33"/>
      <c r="EF171" s="157"/>
      <c r="EG171" s="6" t="str">
        <f t="shared" si="340"/>
        <v/>
      </c>
      <c r="EH171" s="6" t="str">
        <f t="shared" si="341"/>
        <v/>
      </c>
      <c r="EI171" s="10" t="str">
        <f t="shared" si="342"/>
        <v/>
      </c>
      <c r="EJ171" s="10" t="str">
        <f t="shared" si="343"/>
        <v/>
      </c>
      <c r="EK171" s="10" t="str">
        <f>IF(AND(Include_study?="Yes",Sufficient_data="Yes"),COUNTIFS(EI$2:EI170,"&lt;"&amp;EI171,EJ$2:EJ170,"&lt;"&amp;EJ171)+COUNTIFS(EI$2:EI170,"&gt;"&amp;EI171,EJ$2:EJ170,"&gt;"&amp;EJ171)+COUNTIFS(EI172:EI$201,"&lt;"&amp;EI171,EJ172:EJ$201,"&lt;"&amp;EJ171)+COUNTIFS(EI172:EI$201,"&gt;"&amp;EI171,EJ172:EJ$201,"&gt;"&amp;EJ171),"")</f>
        <v/>
      </c>
      <c r="EL171" s="70" t="str">
        <f>IF(AND(Include_study?="Yes",Sufficient_data="Yes"),COUNTIFS(EI$2:EI170,"&lt;"&amp;EI171,EJ$2:EJ170,"&gt;"&amp;EJ171)+COUNTIFS(EI$2:EI170,"&gt;"&amp;EI171,EJ$2:EJ170,"&lt;"&amp;EJ171)+COUNTIFS(EI172:EI$201,"&lt;"&amp;EI171,EJ172:EJ$201,"&gt;"&amp;EJ171)+COUNTIFS(EI172:EI$201,"&gt;"&amp;EI171,EJ172:EJ$201,"&lt;"&amp;EJ171),"")</f>
        <v/>
      </c>
      <c r="EN171" s="157"/>
      <c r="EO171" s="33"/>
      <c r="EP171" s="33"/>
      <c r="EQ171" s="33"/>
      <c r="ER171" s="33"/>
      <c r="ES171" s="157"/>
      <c r="ET171" s="6" t="e">
        <f t="shared" si="344"/>
        <v>#N/A</v>
      </c>
      <c r="EU171" s="54" t="e">
        <f t="shared" si="345"/>
        <v>#N/A</v>
      </c>
      <c r="EV171" s="33"/>
      <c r="EW171" s="33"/>
      <c r="EX171" s="33"/>
      <c r="EY171" s="33"/>
      <c r="EZ171" s="33"/>
      <c r="FA171" s="157"/>
      <c r="FB171" s="10" t="str">
        <f>IF('Publication Bias Analysis'!AS:AS&lt;&gt;"",RANK('Publication Bias Analysis'!AS:AS,'Publication Bias Analysis'!AS:AS,1)+COUNTIF('Publication Bias Analysis'!AS$2:AS170,'Publication Bias Analysis'!AS171),"")</f>
        <v/>
      </c>
      <c r="FC171" s="6" t="str">
        <f t="shared" si="268"/>
        <v/>
      </c>
      <c r="FD171" s="43" t="e">
        <f>IF(AND(Include_study?="Yes",Sufficient_data="Yes"),'Publication Bias Analysis'!AR171,NA())</f>
        <v>#N/A</v>
      </c>
      <c r="FE171" s="43" t="e">
        <f>IF(AND(Include_study?="Yes",Sufficient_data="Yes"),'Publication Bias Analysis'!AS171,NA())</f>
        <v>#N/A</v>
      </c>
      <c r="FF171" s="6" t="str">
        <f>IF(AND(Include_study?="Yes",Sufficient_data="Yes"),Calculations!FD171-AVERAGE('Publication Bias Analysis'!AR:AR),"")</f>
        <v/>
      </c>
      <c r="FG171" s="54" t="str">
        <f>IF(AND(Include_study?="Yes",Sufficient_data="Yes"),FE:FE-('Publication Bias Analysis'!AV$30+'Publication Bias Analysis'!AV$31*FD:FD),"")</f>
        <v/>
      </c>
      <c r="FM171" s="157"/>
      <c r="FN171" s="6" t="str">
        <f t="shared" si="303"/>
        <v/>
      </c>
      <c r="FO171" s="6" t="str">
        <f t="shared" si="269"/>
        <v/>
      </c>
      <c r="FP171" s="54" t="str">
        <f t="shared" si="306"/>
        <v/>
      </c>
      <c r="FQ171" s="33"/>
    </row>
    <row r="172" spans="1:173" x14ac:dyDescent="0.2">
      <c r="A172" s="163"/>
      <c r="B172" s="10" t="str">
        <f>IF(AND(Sufficient_data="Yes",Include_study?="Yes"),IF(AND(Sort_By=$E$1,Order="Ascending"),IF(Input!Study_name="",COUNTIFS(Input!Study_name,"&lt;&gt;"&amp;"",Include_study?,"Yes",Sufficient_data,"Yes")+1,IF(COUNT(E172)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2" s="10" t="str">
        <f>IF(B172&lt;&gt;"",IF(B172=0,COUNTIF(B$2:B171,0)+1,COUNTIF(B$2:B171,B172)+COUNTIF(B:B,"&lt;"&amp;B172)+1),"")</f>
        <v/>
      </c>
      <c r="D172" s="10" t="str">
        <f t="shared" si="307"/>
        <v/>
      </c>
      <c r="E172" s="6" t="str">
        <f>IF(AND(Sufficient_data="Yes",Include_study?="Yes",Input!Study_name&lt;&gt;""),Input!Study_name,"")</f>
        <v/>
      </c>
      <c r="F172" s="6" t="str">
        <f>IF(AND(Sufficient_data="Yes",Include_study?="Yes"),Input!Effect_size,"")</f>
        <v/>
      </c>
      <c r="G172" s="10" t="str">
        <f>IF(AND(Sufficient_data="Yes",Include_study?="Yes",Input!Number_of_observations&lt;&gt;""),Input!Number_of_observations,"")</f>
        <v/>
      </c>
      <c r="H172" s="6" t="str">
        <f>IF(AND(Sufficient_data="Yes",Include_study?="Yes"),Input!Standard_error,"")</f>
        <v/>
      </c>
      <c r="I172" s="6" t="str">
        <f t="shared" si="308"/>
        <v/>
      </c>
      <c r="J172" s="6" t="str">
        <f t="shared" si="309"/>
        <v/>
      </c>
      <c r="K172" s="6" t="str">
        <f t="shared" si="310"/>
        <v/>
      </c>
      <c r="L172" s="6" t="str">
        <f t="shared" si="311"/>
        <v/>
      </c>
      <c r="M172" s="120" t="str">
        <f t="shared" si="312"/>
        <v/>
      </c>
      <c r="N172" s="54" t="str">
        <f t="shared" si="313"/>
        <v/>
      </c>
      <c r="O172" s="33"/>
      <c r="P172" s="75" t="e">
        <f t="shared" si="314"/>
        <v>#N/A</v>
      </c>
      <c r="Q172" s="6" t="e">
        <f>IF(AND(Sufficient_data="Yes",Include_study?="Yes",Input!Number_of_observations&lt;&gt;""),Effect_size-CI_Lower_limit,NA())</f>
        <v>#N/A</v>
      </c>
      <c r="R172" s="54" t="e">
        <f>IF(AND(Sufficient_data="Yes",Include_study?="Yes",Input!Number_of_observations&lt;&gt;""),CI_Upper_limit-Effect_size,NA())</f>
        <v>#N/A</v>
      </c>
      <c r="S172" s="33"/>
      <c r="T172" s="33"/>
      <c r="U172" s="33"/>
      <c r="V172" s="33"/>
      <c r="W172" s="163"/>
      <c r="X172" s="16" t="str">
        <f t="shared" si="245"/>
        <v/>
      </c>
      <c r="Y172" s="6" t="str">
        <f t="shared" si="315"/>
        <v/>
      </c>
      <c r="Z172" s="6" t="str">
        <f t="shared" si="316"/>
        <v/>
      </c>
      <c r="AA172" s="6" t="str">
        <f>IF(AND(Sufficient_data="Yes",Include_study?="Yes",Subgroup&lt;&gt;""),Input!Effect_size,"")</f>
        <v/>
      </c>
      <c r="AB172" s="6" t="str">
        <f t="shared" si="317"/>
        <v/>
      </c>
      <c r="AC172" s="6" t="str">
        <f t="shared" si="318"/>
        <v/>
      </c>
      <c r="AD172" s="6" t="str">
        <f t="shared" si="319"/>
        <v/>
      </c>
      <c r="AE172" s="6" t="str">
        <f t="shared" si="320"/>
        <v/>
      </c>
      <c r="AF172" s="6" t="str">
        <f t="shared" si="321"/>
        <v/>
      </c>
      <c r="AG172" s="125" t="str">
        <f t="shared" si="280"/>
        <v/>
      </c>
      <c r="AH172" s="128" t="str">
        <f t="shared" si="322"/>
        <v/>
      </c>
      <c r="AI172" s="33"/>
      <c r="AJ172" s="75" t="e">
        <f t="shared" si="246"/>
        <v>#N/A</v>
      </c>
      <c r="AK172" s="37" t="e">
        <f t="shared" si="323"/>
        <v>#N/A</v>
      </c>
      <c r="AL172" s="54" t="e">
        <f t="shared" si="324"/>
        <v>#N/A</v>
      </c>
      <c r="AM172" s="33"/>
      <c r="AN172" s="77" t="str">
        <f t="shared" si="247"/>
        <v/>
      </c>
      <c r="AO172" s="6" t="str">
        <f>IF(AND(Sufficient_data="Yes",Include_study?="Yes",Subgroup&lt;&gt;""),IF(COUNTIFS(Input!G$2:G171,"="&amp;"Yes",Input!C$2:C171,"="&amp;"Yes",Input!H$2:H171,"="&amp;Subgroup)&gt;0,"",Subgroup),"")</f>
        <v/>
      </c>
      <c r="AP172" s="16" t="str">
        <f t="shared" si="248"/>
        <v/>
      </c>
      <c r="AQ172" s="10" t="str">
        <f t="shared" si="249"/>
        <v/>
      </c>
      <c r="AR172" s="6" t="str">
        <f t="shared" si="250"/>
        <v/>
      </c>
      <c r="AS172" s="24" t="str">
        <f t="shared" si="251"/>
        <v/>
      </c>
      <c r="AT172" s="12" t="str">
        <f t="shared" si="252"/>
        <v/>
      </c>
      <c r="AU172" s="6" t="str">
        <f t="shared" si="253"/>
        <v/>
      </c>
      <c r="AV172" s="43" t="str">
        <f t="shared" si="325"/>
        <v/>
      </c>
      <c r="AW172" s="6" t="str">
        <f t="shared" si="254"/>
        <v/>
      </c>
      <c r="AX172" s="6" t="str">
        <f t="shared" si="255"/>
        <v/>
      </c>
      <c r="AY172" s="43" t="str">
        <f t="shared" si="326"/>
        <v/>
      </c>
      <c r="AZ172" s="16" t="str">
        <f t="shared" si="256"/>
        <v/>
      </c>
      <c r="BA172" s="131" t="str">
        <f t="shared" si="327"/>
        <v/>
      </c>
      <c r="BB172" s="131" t="str">
        <f t="shared" si="328"/>
        <v/>
      </c>
      <c r="BC172" s="6" t="str">
        <f t="shared" si="257"/>
        <v/>
      </c>
      <c r="BD172" s="6" t="str">
        <f t="shared" si="258"/>
        <v/>
      </c>
      <c r="BE172" s="131" t="str">
        <f t="shared" si="329"/>
        <v/>
      </c>
      <c r="BF172" s="131" t="str">
        <f t="shared" si="330"/>
        <v/>
      </c>
      <c r="BG172" s="6" t="str">
        <f t="shared" si="259"/>
        <v/>
      </c>
      <c r="BH172" s="6" t="str">
        <f t="shared" si="260"/>
        <v/>
      </c>
      <c r="BI172" s="6" t="str">
        <f t="shared" si="261"/>
        <v/>
      </c>
      <c r="BJ172" s="6" t="e">
        <f t="shared" si="262"/>
        <v>#N/A</v>
      </c>
      <c r="BK172" s="12" t="str">
        <f t="shared" si="304"/>
        <v/>
      </c>
      <c r="BL172" s="6" t="str">
        <f t="shared" si="263"/>
        <v/>
      </c>
      <c r="BM172" s="6" t="str">
        <f t="shared" si="331"/>
        <v/>
      </c>
      <c r="BN172" s="37" t="str">
        <f t="shared" si="264"/>
        <v/>
      </c>
      <c r="BO172" s="54" t="str">
        <f t="shared" si="305"/>
        <v/>
      </c>
      <c r="BP172" s="33"/>
      <c r="BQ172" s="33"/>
      <c r="BR172" s="33"/>
      <c r="BS172" s="33"/>
      <c r="BT172" s="164"/>
      <c r="BU172" s="6" t="e">
        <f t="shared" si="291"/>
        <v>#N/A</v>
      </c>
      <c r="BV172" s="6" t="e">
        <f t="shared" si="292"/>
        <v>#N/A</v>
      </c>
      <c r="BW172" s="6" t="str">
        <f t="shared" si="332"/>
        <v/>
      </c>
      <c r="BX172" s="6" t="str">
        <f>IF(AND(Sufficient_data="Yes",Include_study?="Yes",Moderator&lt;&gt;""),'Moderator Analysis'!F:F-CG$3,"")</f>
        <v/>
      </c>
      <c r="BY172" s="54" t="str">
        <f>IF(AND(Sufficient_data="Yes",Include_study?="Yes",Moderator&lt;&gt;""),Weightf*(Effect_size-CG$5-CG$4*'Moderator Analysis'!F:F)^2,"")</f>
        <v/>
      </c>
      <c r="BZ172" s="33"/>
      <c r="CA172" s="75" t="str">
        <f>IF(AND(Sufficient_data="Yes",Include_study?="Yes",Moderator&lt;&gt;""),1/('Publication Bias Analysis'!F172^2+CG$7),"")</f>
        <v/>
      </c>
      <c r="CB172" s="6" t="str">
        <f>IF(AND(Sufficient_data="Yes",Include_study?="Yes",CA172&lt;&gt;""),Effect_size-'Moderator Analysis'!J$37,"")</f>
        <v/>
      </c>
      <c r="CC172" s="6" t="str">
        <f t="shared" si="333"/>
        <v/>
      </c>
      <c r="CD172" s="54" t="str">
        <f>IF(AND(Sufficient_data="Yes",Include_study?="Yes",CA172&lt;&gt;""),CA:CA*(Effect_size-'Moderator Analysis'!J$29-'Moderator Analysis'!J$30*Moderator)^2,"")</f>
        <v/>
      </c>
      <c r="CI172" s="164"/>
      <c r="CJ172" s="166"/>
      <c r="CK172" s="6" t="str">
        <f t="shared" si="334"/>
        <v/>
      </c>
      <c r="CL172" s="37" t="str">
        <f t="shared" si="335"/>
        <v/>
      </c>
      <c r="CM172" s="37" t="str">
        <f>IF(AND(Include_study?="Yes",Sufficient_data="Yes"),1/(Standard_error^2+IF(Additional_model="Fixed effect",0,'Publication Bias Analysis'!L$32)),"")</f>
        <v/>
      </c>
      <c r="CN172" s="37" t="str">
        <f>IF(AND(Include_study?="Yes",Sufficient_data="Yes"),'Publication Bias Analysis'!E:E-'Publication Bias Analysis'!I$29,"")</f>
        <v/>
      </c>
      <c r="CO172" s="37" t="str">
        <f t="shared" si="336"/>
        <v/>
      </c>
      <c r="CP172" s="37" t="str">
        <f t="shared" si="337"/>
        <v/>
      </c>
      <c r="CQ172" s="104" t="str">
        <f t="shared" si="338"/>
        <v/>
      </c>
      <c r="CR172" s="104" t="str">
        <f>IF(AND(Include_study?="Yes",Sufficient_data="Yes"),CQ:CQ+IF(DC:DC&lt;0,-1,1)*COUNTIF(CQ$2:CQ171,CQ:CQ),"")</f>
        <v/>
      </c>
      <c r="CS172" s="104" t="str">
        <f>IF(AND(Include_study?="Yes",Sufficient_data="Yes"),RANK(DG:DG,DG:DG,1)*IF(DF:DF&lt;0,-1,1)+IF(DF:DF&lt;0,-1,1)*COUNTIF(CQ$2:CQ171,CQ:CQ),"")</f>
        <v/>
      </c>
      <c r="CT172" s="104" t="str">
        <f>IF(AND(Include_study?="Yes",Sufficient_data="Yes"),RANK(DJ:DJ,DJ:DJ,1)*IF(DI:DI&lt;0,-1,1)+IF(DI:DI&lt;0,-1,1)*COUNTIF(CQ$2:CQ171,CQ:CQ),"")</f>
        <v/>
      </c>
      <c r="CU172" s="6" t="e">
        <f>IF(AND(Include_study?="Yes",Sufficient_data="Yes"),'Publication Bias Analysis'!E:E,NA())</f>
        <v>#N/A</v>
      </c>
      <c r="CV172" s="54" t="e">
        <f>IF(AND(Include_study?="Yes",Sufficient_data="Yes"),'Publication Bias Analysis'!F:F,NA())</f>
        <v>#N/A</v>
      </c>
      <c r="CW172" s="33"/>
      <c r="CX172" s="33"/>
      <c r="CY172" s="33"/>
      <c r="CZ172" s="33"/>
      <c r="DA172" s="33"/>
      <c r="DB172" s="157"/>
      <c r="DC17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2" s="6" t="str">
        <f t="shared" si="265"/>
        <v/>
      </c>
      <c r="DE172" s="54" t="str">
        <f>IF(AND(Include_study?="Yes",Sufficient_data="Yes"),1/('Publication Bias Analysis'!F:F^2+IF(Additional_model="Fixed effect",0,$DN$6)),"")</f>
        <v/>
      </c>
      <c r="DF172" s="6" t="str">
        <f>IF(AND(Include_study?="Yes",Sufficient_data="Yes"),IF('Publication Bias Analysis'!L$38="Left",'Publication Bias Analysis'!E:E-DN$3,DN$3-'Publication Bias Analysis'!E:E),"")</f>
        <v/>
      </c>
      <c r="DG172" s="6" t="str">
        <f t="shared" si="266"/>
        <v/>
      </c>
      <c r="DH172" s="54" t="str">
        <f>IF(AND(DF172&lt;&gt;"",CR172&lt;=MAX(CR:CR)-DN$7),1/('Publication Bias Analysis'!F:F^2+IF(Additional_model="Fixed effect",0,$DN$13)),"")</f>
        <v/>
      </c>
      <c r="DI172" s="6" t="str">
        <f>IF(AND(Include_study?="Yes",Sufficient_data="Yes"),IF('Publication Bias Analysis'!L$38="Left",'Publication Bias Analysis'!E:E-DN$10,DN$10-'Publication Bias Analysis'!E:E),"")</f>
        <v/>
      </c>
      <c r="DJ172" s="6" t="str">
        <f t="shared" si="267"/>
        <v/>
      </c>
      <c r="DK172" s="54" t="str">
        <f t="shared" si="339"/>
        <v/>
      </c>
      <c r="DL172" s="33"/>
      <c r="DM172" s="33"/>
      <c r="DN172" s="33"/>
      <c r="DO172" s="33"/>
      <c r="DP172" s="33"/>
      <c r="DQ172" s="33"/>
      <c r="DR172" s="33"/>
      <c r="DS172" s="33"/>
      <c r="DT172" s="33"/>
      <c r="DU172" s="33"/>
      <c r="DW172" s="33"/>
      <c r="DX172" s="33"/>
      <c r="DY172" s="33"/>
      <c r="DZ172" s="33"/>
      <c r="EA172" s="33"/>
      <c r="EB172" s="157"/>
      <c r="EC172" s="6" t="str">
        <f>IF(AND(Include_study?="Yes",Sufficient_data="Yes"),Calculations!CO:CO-AVERAGE(Calculations!CO:CO),"")</f>
        <v/>
      </c>
      <c r="ED172" s="54" t="str">
        <f>IF(AND(Include_study?="Yes",Sufficient_data="Yes"),Calculations!CP172-('Publication Bias Analysis'!P$3+Calculations!CO172*'Publication Bias Analysis'!P$4),"")</f>
        <v/>
      </c>
      <c r="EE172" s="33"/>
      <c r="EF172" s="157"/>
      <c r="EG172" s="6" t="str">
        <f t="shared" si="340"/>
        <v/>
      </c>
      <c r="EH172" s="6" t="str">
        <f t="shared" si="341"/>
        <v/>
      </c>
      <c r="EI172" s="10" t="str">
        <f t="shared" si="342"/>
        <v/>
      </c>
      <c r="EJ172" s="10" t="str">
        <f t="shared" si="343"/>
        <v/>
      </c>
      <c r="EK172" s="10" t="str">
        <f>IF(AND(Include_study?="Yes",Sufficient_data="Yes"),COUNTIFS(EI$2:EI171,"&lt;"&amp;EI172,EJ$2:EJ171,"&lt;"&amp;EJ172)+COUNTIFS(EI$2:EI171,"&gt;"&amp;EI172,EJ$2:EJ171,"&gt;"&amp;EJ172)+COUNTIFS(EI173:EI$201,"&lt;"&amp;EI172,EJ173:EJ$201,"&lt;"&amp;EJ172)+COUNTIFS(EI173:EI$201,"&gt;"&amp;EI172,EJ173:EJ$201,"&gt;"&amp;EJ172),"")</f>
        <v/>
      </c>
      <c r="EL172" s="70" t="str">
        <f>IF(AND(Include_study?="Yes",Sufficient_data="Yes"),COUNTIFS(EI$2:EI171,"&lt;"&amp;EI172,EJ$2:EJ171,"&gt;"&amp;EJ172)+COUNTIFS(EI$2:EI171,"&gt;"&amp;EI172,EJ$2:EJ171,"&lt;"&amp;EJ172)+COUNTIFS(EI173:EI$201,"&lt;"&amp;EI172,EJ173:EJ$201,"&gt;"&amp;EJ172)+COUNTIFS(EI173:EI$201,"&gt;"&amp;EI172,EJ173:EJ$201,"&lt;"&amp;EJ172),"")</f>
        <v/>
      </c>
      <c r="EN172" s="157"/>
      <c r="EO172" s="33"/>
      <c r="EP172" s="33"/>
      <c r="EQ172" s="33"/>
      <c r="ER172" s="33"/>
      <c r="ES172" s="157"/>
      <c r="ET172" s="6" t="e">
        <f t="shared" si="344"/>
        <v>#N/A</v>
      </c>
      <c r="EU172" s="54" t="e">
        <f t="shared" si="345"/>
        <v>#N/A</v>
      </c>
      <c r="EV172" s="33"/>
      <c r="EW172" s="33"/>
      <c r="EX172" s="33"/>
      <c r="EY172" s="33"/>
      <c r="EZ172" s="33"/>
      <c r="FA172" s="157"/>
      <c r="FB172" s="10" t="str">
        <f>IF('Publication Bias Analysis'!AS:AS&lt;&gt;"",RANK('Publication Bias Analysis'!AS:AS,'Publication Bias Analysis'!AS:AS,1)+COUNTIF('Publication Bias Analysis'!AS$2:AS171,'Publication Bias Analysis'!AS172),"")</f>
        <v/>
      </c>
      <c r="FC172" s="6" t="str">
        <f t="shared" si="268"/>
        <v/>
      </c>
      <c r="FD172" s="43" t="e">
        <f>IF(AND(Include_study?="Yes",Sufficient_data="Yes"),'Publication Bias Analysis'!AR172,NA())</f>
        <v>#N/A</v>
      </c>
      <c r="FE172" s="43" t="e">
        <f>IF(AND(Include_study?="Yes",Sufficient_data="Yes"),'Publication Bias Analysis'!AS172,NA())</f>
        <v>#N/A</v>
      </c>
      <c r="FF172" s="6" t="str">
        <f>IF(AND(Include_study?="Yes",Sufficient_data="Yes"),Calculations!FD172-AVERAGE('Publication Bias Analysis'!AR:AR),"")</f>
        <v/>
      </c>
      <c r="FG172" s="54" t="str">
        <f>IF(AND(Include_study?="Yes",Sufficient_data="Yes"),FE:FE-('Publication Bias Analysis'!AV$30+'Publication Bias Analysis'!AV$31*FD:FD),"")</f>
        <v/>
      </c>
      <c r="FM172" s="157"/>
      <c r="FN172" s="6" t="str">
        <f t="shared" si="303"/>
        <v/>
      </c>
      <c r="FO172" s="6" t="str">
        <f t="shared" si="269"/>
        <v/>
      </c>
      <c r="FP172" s="54" t="str">
        <f t="shared" si="306"/>
        <v/>
      </c>
      <c r="FQ172" s="33"/>
    </row>
    <row r="173" spans="1:173" x14ac:dyDescent="0.2">
      <c r="A173" s="163"/>
      <c r="B173" s="10" t="str">
        <f>IF(AND(Sufficient_data="Yes",Include_study?="Yes"),IF(AND(Sort_By=$E$1,Order="Ascending"),IF(Input!Study_name="",COUNTIFS(Input!Study_name,"&lt;&gt;"&amp;"",Include_study?,"Yes",Sufficient_data,"Yes")+1,IF(COUNT(E173)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3" s="10" t="str">
        <f>IF(B173&lt;&gt;"",IF(B173=0,COUNTIF(B$2:B172,0)+1,COUNTIF(B$2:B172,B173)+COUNTIF(B:B,"&lt;"&amp;B173)+1),"")</f>
        <v/>
      </c>
      <c r="D173" s="10" t="str">
        <f t="shared" si="307"/>
        <v/>
      </c>
      <c r="E173" s="6" t="str">
        <f>IF(AND(Sufficient_data="Yes",Include_study?="Yes",Input!Study_name&lt;&gt;""),Input!Study_name,"")</f>
        <v/>
      </c>
      <c r="F173" s="6" t="str">
        <f>IF(AND(Sufficient_data="Yes",Include_study?="Yes"),Input!Effect_size,"")</f>
        <v/>
      </c>
      <c r="G173" s="10" t="str">
        <f>IF(AND(Sufficient_data="Yes",Include_study?="Yes",Input!Number_of_observations&lt;&gt;""),Input!Number_of_observations,"")</f>
        <v/>
      </c>
      <c r="H173" s="6" t="str">
        <f>IF(AND(Sufficient_data="Yes",Include_study?="Yes"),Input!Standard_error,"")</f>
        <v/>
      </c>
      <c r="I173" s="6" t="str">
        <f t="shared" si="308"/>
        <v/>
      </c>
      <c r="J173" s="6" t="str">
        <f t="shared" si="309"/>
        <v/>
      </c>
      <c r="K173" s="6" t="str">
        <f t="shared" si="310"/>
        <v/>
      </c>
      <c r="L173" s="6" t="str">
        <f t="shared" si="311"/>
        <v/>
      </c>
      <c r="M173" s="120" t="str">
        <f t="shared" si="312"/>
        <v/>
      </c>
      <c r="N173" s="54" t="str">
        <f t="shared" si="313"/>
        <v/>
      </c>
      <c r="O173" s="33"/>
      <c r="P173" s="75" t="e">
        <f t="shared" si="314"/>
        <v>#N/A</v>
      </c>
      <c r="Q173" s="6" t="e">
        <f>IF(AND(Sufficient_data="Yes",Include_study?="Yes",Input!Number_of_observations&lt;&gt;""),Effect_size-CI_Lower_limit,NA())</f>
        <v>#N/A</v>
      </c>
      <c r="R173" s="54" t="e">
        <f>IF(AND(Sufficient_data="Yes",Include_study?="Yes",Input!Number_of_observations&lt;&gt;""),CI_Upper_limit-Effect_size,NA())</f>
        <v>#N/A</v>
      </c>
      <c r="S173" s="33"/>
      <c r="T173" s="33"/>
      <c r="U173" s="33"/>
      <c r="V173" s="33"/>
      <c r="W173" s="163"/>
      <c r="X173" s="16" t="str">
        <f t="shared" si="245"/>
        <v/>
      </c>
      <c r="Y173" s="6" t="str">
        <f t="shared" si="315"/>
        <v/>
      </c>
      <c r="Z173" s="6" t="str">
        <f t="shared" si="316"/>
        <v/>
      </c>
      <c r="AA173" s="6" t="str">
        <f>IF(AND(Sufficient_data="Yes",Include_study?="Yes",Subgroup&lt;&gt;""),Input!Effect_size,"")</f>
        <v/>
      </c>
      <c r="AB173" s="6" t="str">
        <f t="shared" si="317"/>
        <v/>
      </c>
      <c r="AC173" s="6" t="str">
        <f t="shared" si="318"/>
        <v/>
      </c>
      <c r="AD173" s="6" t="str">
        <f t="shared" si="319"/>
        <v/>
      </c>
      <c r="AE173" s="6" t="str">
        <f t="shared" si="320"/>
        <v/>
      </c>
      <c r="AF173" s="6" t="str">
        <f t="shared" si="321"/>
        <v/>
      </c>
      <c r="AG173" s="125" t="str">
        <f t="shared" si="280"/>
        <v/>
      </c>
      <c r="AH173" s="128" t="str">
        <f t="shared" si="322"/>
        <v/>
      </c>
      <c r="AI173" s="33"/>
      <c r="AJ173" s="75" t="e">
        <f t="shared" si="246"/>
        <v>#N/A</v>
      </c>
      <c r="AK173" s="37" t="e">
        <f t="shared" si="323"/>
        <v>#N/A</v>
      </c>
      <c r="AL173" s="54" t="e">
        <f t="shared" si="324"/>
        <v>#N/A</v>
      </c>
      <c r="AM173" s="33"/>
      <c r="AN173" s="77" t="str">
        <f t="shared" si="247"/>
        <v/>
      </c>
      <c r="AO173" s="6" t="str">
        <f>IF(AND(Sufficient_data="Yes",Include_study?="Yes",Subgroup&lt;&gt;""),IF(COUNTIFS(Input!G$2:G172,"="&amp;"Yes",Input!C$2:C172,"="&amp;"Yes",Input!H$2:H172,"="&amp;Subgroup)&gt;0,"",Subgroup),"")</f>
        <v/>
      </c>
      <c r="AP173" s="16" t="str">
        <f t="shared" si="248"/>
        <v/>
      </c>
      <c r="AQ173" s="10" t="str">
        <f t="shared" si="249"/>
        <v/>
      </c>
      <c r="AR173" s="6" t="str">
        <f t="shared" si="250"/>
        <v/>
      </c>
      <c r="AS173" s="24" t="str">
        <f t="shared" si="251"/>
        <v/>
      </c>
      <c r="AT173" s="12" t="str">
        <f t="shared" si="252"/>
        <v/>
      </c>
      <c r="AU173" s="6" t="str">
        <f t="shared" si="253"/>
        <v/>
      </c>
      <c r="AV173" s="43" t="str">
        <f t="shared" si="325"/>
        <v/>
      </c>
      <c r="AW173" s="6" t="str">
        <f t="shared" si="254"/>
        <v/>
      </c>
      <c r="AX173" s="6" t="str">
        <f t="shared" si="255"/>
        <v/>
      </c>
      <c r="AY173" s="43" t="str">
        <f t="shared" si="326"/>
        <v/>
      </c>
      <c r="AZ173" s="16" t="str">
        <f t="shared" si="256"/>
        <v/>
      </c>
      <c r="BA173" s="131" t="str">
        <f t="shared" si="327"/>
        <v/>
      </c>
      <c r="BB173" s="131" t="str">
        <f t="shared" si="328"/>
        <v/>
      </c>
      <c r="BC173" s="6" t="str">
        <f t="shared" si="257"/>
        <v/>
      </c>
      <c r="BD173" s="6" t="str">
        <f t="shared" si="258"/>
        <v/>
      </c>
      <c r="BE173" s="131" t="str">
        <f t="shared" si="329"/>
        <v/>
      </c>
      <c r="BF173" s="131" t="str">
        <f t="shared" si="330"/>
        <v/>
      </c>
      <c r="BG173" s="6" t="str">
        <f t="shared" si="259"/>
        <v/>
      </c>
      <c r="BH173" s="6" t="str">
        <f t="shared" si="260"/>
        <v/>
      </c>
      <c r="BI173" s="6" t="str">
        <f t="shared" si="261"/>
        <v/>
      </c>
      <c r="BJ173" s="6" t="e">
        <f t="shared" si="262"/>
        <v>#N/A</v>
      </c>
      <c r="BK173" s="12" t="str">
        <f t="shared" si="304"/>
        <v/>
      </c>
      <c r="BL173" s="6" t="str">
        <f t="shared" si="263"/>
        <v/>
      </c>
      <c r="BM173" s="6" t="str">
        <f t="shared" si="331"/>
        <v/>
      </c>
      <c r="BN173" s="37" t="str">
        <f t="shared" si="264"/>
        <v/>
      </c>
      <c r="BO173" s="54" t="str">
        <f t="shared" si="305"/>
        <v/>
      </c>
      <c r="BP173" s="33"/>
      <c r="BQ173" s="33"/>
      <c r="BR173" s="33"/>
      <c r="BS173" s="33"/>
      <c r="BT173" s="164"/>
      <c r="BU173" s="6" t="e">
        <f t="shared" si="291"/>
        <v>#N/A</v>
      </c>
      <c r="BV173" s="6" t="e">
        <f t="shared" si="292"/>
        <v>#N/A</v>
      </c>
      <c r="BW173" s="6" t="str">
        <f t="shared" si="332"/>
        <v/>
      </c>
      <c r="BX173" s="6" t="str">
        <f>IF(AND(Sufficient_data="Yes",Include_study?="Yes",Moderator&lt;&gt;""),'Moderator Analysis'!F:F-CG$3,"")</f>
        <v/>
      </c>
      <c r="BY173" s="54" t="str">
        <f>IF(AND(Sufficient_data="Yes",Include_study?="Yes",Moderator&lt;&gt;""),Weightf*(Effect_size-CG$5-CG$4*'Moderator Analysis'!F:F)^2,"")</f>
        <v/>
      </c>
      <c r="BZ173" s="33"/>
      <c r="CA173" s="75" t="str">
        <f>IF(AND(Sufficient_data="Yes",Include_study?="Yes",Moderator&lt;&gt;""),1/('Publication Bias Analysis'!F173^2+CG$7),"")</f>
        <v/>
      </c>
      <c r="CB173" s="6" t="str">
        <f>IF(AND(Sufficient_data="Yes",Include_study?="Yes",CA173&lt;&gt;""),Effect_size-'Moderator Analysis'!J$37,"")</f>
        <v/>
      </c>
      <c r="CC173" s="6" t="str">
        <f t="shared" si="333"/>
        <v/>
      </c>
      <c r="CD173" s="54" t="str">
        <f>IF(AND(Sufficient_data="Yes",Include_study?="Yes",CA173&lt;&gt;""),CA:CA*(Effect_size-'Moderator Analysis'!J$29-'Moderator Analysis'!J$30*Moderator)^2,"")</f>
        <v/>
      </c>
      <c r="CI173" s="164"/>
      <c r="CJ173" s="166"/>
      <c r="CK173" s="6" t="str">
        <f t="shared" si="334"/>
        <v/>
      </c>
      <c r="CL173" s="37" t="str">
        <f t="shared" si="335"/>
        <v/>
      </c>
      <c r="CM173" s="37" t="str">
        <f>IF(AND(Include_study?="Yes",Sufficient_data="Yes"),1/(Standard_error^2+IF(Additional_model="Fixed effect",0,'Publication Bias Analysis'!L$32)),"")</f>
        <v/>
      </c>
      <c r="CN173" s="37" t="str">
        <f>IF(AND(Include_study?="Yes",Sufficient_data="Yes"),'Publication Bias Analysis'!E:E-'Publication Bias Analysis'!I$29,"")</f>
        <v/>
      </c>
      <c r="CO173" s="37" t="str">
        <f t="shared" si="336"/>
        <v/>
      </c>
      <c r="CP173" s="37" t="str">
        <f t="shared" si="337"/>
        <v/>
      </c>
      <c r="CQ173" s="104" t="str">
        <f t="shared" si="338"/>
        <v/>
      </c>
      <c r="CR173" s="104" t="str">
        <f>IF(AND(Include_study?="Yes",Sufficient_data="Yes"),CQ:CQ+IF(DC:DC&lt;0,-1,1)*COUNTIF(CQ$2:CQ172,CQ:CQ),"")</f>
        <v/>
      </c>
      <c r="CS173" s="104" t="str">
        <f>IF(AND(Include_study?="Yes",Sufficient_data="Yes"),RANK(DG:DG,DG:DG,1)*IF(DF:DF&lt;0,-1,1)+IF(DF:DF&lt;0,-1,1)*COUNTIF(CQ$2:CQ172,CQ:CQ),"")</f>
        <v/>
      </c>
      <c r="CT173" s="104" t="str">
        <f>IF(AND(Include_study?="Yes",Sufficient_data="Yes"),RANK(DJ:DJ,DJ:DJ,1)*IF(DI:DI&lt;0,-1,1)+IF(DI:DI&lt;0,-1,1)*COUNTIF(CQ$2:CQ172,CQ:CQ),"")</f>
        <v/>
      </c>
      <c r="CU173" s="6" t="e">
        <f>IF(AND(Include_study?="Yes",Sufficient_data="Yes"),'Publication Bias Analysis'!E:E,NA())</f>
        <v>#N/A</v>
      </c>
      <c r="CV173" s="54" t="e">
        <f>IF(AND(Include_study?="Yes",Sufficient_data="Yes"),'Publication Bias Analysis'!F:F,NA())</f>
        <v>#N/A</v>
      </c>
      <c r="CW173" s="33"/>
      <c r="CX173" s="33"/>
      <c r="CY173" s="33"/>
      <c r="CZ173" s="33"/>
      <c r="DA173" s="33"/>
      <c r="DB173" s="157"/>
      <c r="DC17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3" s="6" t="str">
        <f t="shared" si="265"/>
        <v/>
      </c>
      <c r="DE173" s="54" t="str">
        <f>IF(AND(Include_study?="Yes",Sufficient_data="Yes"),1/('Publication Bias Analysis'!F:F^2+IF(Additional_model="Fixed effect",0,$DN$6)),"")</f>
        <v/>
      </c>
      <c r="DF173" s="6" t="str">
        <f>IF(AND(Include_study?="Yes",Sufficient_data="Yes"),IF('Publication Bias Analysis'!L$38="Left",'Publication Bias Analysis'!E:E-DN$3,DN$3-'Publication Bias Analysis'!E:E),"")</f>
        <v/>
      </c>
      <c r="DG173" s="6" t="str">
        <f t="shared" si="266"/>
        <v/>
      </c>
      <c r="DH173" s="54" t="str">
        <f>IF(AND(DF173&lt;&gt;"",CR173&lt;=MAX(CR:CR)-DN$7),1/('Publication Bias Analysis'!F:F^2+IF(Additional_model="Fixed effect",0,$DN$13)),"")</f>
        <v/>
      </c>
      <c r="DI173" s="6" t="str">
        <f>IF(AND(Include_study?="Yes",Sufficient_data="Yes"),IF('Publication Bias Analysis'!L$38="Left",'Publication Bias Analysis'!E:E-DN$10,DN$10-'Publication Bias Analysis'!E:E),"")</f>
        <v/>
      </c>
      <c r="DJ173" s="6" t="str">
        <f t="shared" si="267"/>
        <v/>
      </c>
      <c r="DK173" s="54" t="str">
        <f t="shared" si="339"/>
        <v/>
      </c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W173" s="33"/>
      <c r="DX173" s="33"/>
      <c r="DY173" s="33"/>
      <c r="DZ173" s="33"/>
      <c r="EA173" s="33"/>
      <c r="EB173" s="157"/>
      <c r="EC173" s="6" t="str">
        <f>IF(AND(Include_study?="Yes",Sufficient_data="Yes"),Calculations!CO:CO-AVERAGE(Calculations!CO:CO),"")</f>
        <v/>
      </c>
      <c r="ED173" s="54" t="str">
        <f>IF(AND(Include_study?="Yes",Sufficient_data="Yes"),Calculations!CP173-('Publication Bias Analysis'!P$3+Calculations!CO173*'Publication Bias Analysis'!P$4),"")</f>
        <v/>
      </c>
      <c r="EE173" s="33"/>
      <c r="EF173" s="157"/>
      <c r="EG173" s="6" t="str">
        <f t="shared" si="340"/>
        <v/>
      </c>
      <c r="EH173" s="6" t="str">
        <f t="shared" si="341"/>
        <v/>
      </c>
      <c r="EI173" s="10" t="str">
        <f t="shared" si="342"/>
        <v/>
      </c>
      <c r="EJ173" s="10" t="str">
        <f t="shared" si="343"/>
        <v/>
      </c>
      <c r="EK173" s="10" t="str">
        <f>IF(AND(Include_study?="Yes",Sufficient_data="Yes"),COUNTIFS(EI$2:EI172,"&lt;"&amp;EI173,EJ$2:EJ172,"&lt;"&amp;EJ173)+COUNTIFS(EI$2:EI172,"&gt;"&amp;EI173,EJ$2:EJ172,"&gt;"&amp;EJ173)+COUNTIFS(EI174:EI$201,"&lt;"&amp;EI173,EJ174:EJ$201,"&lt;"&amp;EJ173)+COUNTIFS(EI174:EI$201,"&gt;"&amp;EI173,EJ174:EJ$201,"&gt;"&amp;EJ173),"")</f>
        <v/>
      </c>
      <c r="EL173" s="70" t="str">
        <f>IF(AND(Include_study?="Yes",Sufficient_data="Yes"),COUNTIFS(EI$2:EI172,"&lt;"&amp;EI173,EJ$2:EJ172,"&gt;"&amp;EJ173)+COUNTIFS(EI$2:EI172,"&gt;"&amp;EI173,EJ$2:EJ172,"&lt;"&amp;EJ173)+COUNTIFS(EI174:EI$201,"&lt;"&amp;EI173,EJ174:EJ$201,"&gt;"&amp;EJ173)+COUNTIFS(EI174:EI$201,"&gt;"&amp;EI173,EJ174:EJ$201,"&lt;"&amp;EJ173),"")</f>
        <v/>
      </c>
      <c r="EN173" s="157"/>
      <c r="EO173" s="33"/>
      <c r="EP173" s="33"/>
      <c r="EQ173" s="33"/>
      <c r="ER173" s="33"/>
      <c r="ES173" s="157"/>
      <c r="ET173" s="6" t="e">
        <f t="shared" si="344"/>
        <v>#N/A</v>
      </c>
      <c r="EU173" s="54" t="e">
        <f t="shared" si="345"/>
        <v>#N/A</v>
      </c>
      <c r="EV173" s="33"/>
      <c r="EW173" s="33"/>
      <c r="EX173" s="33"/>
      <c r="EY173" s="33"/>
      <c r="EZ173" s="33"/>
      <c r="FA173" s="157"/>
      <c r="FB173" s="10" t="str">
        <f>IF('Publication Bias Analysis'!AS:AS&lt;&gt;"",RANK('Publication Bias Analysis'!AS:AS,'Publication Bias Analysis'!AS:AS,1)+COUNTIF('Publication Bias Analysis'!AS$2:AS172,'Publication Bias Analysis'!AS173),"")</f>
        <v/>
      </c>
      <c r="FC173" s="6" t="str">
        <f t="shared" si="268"/>
        <v/>
      </c>
      <c r="FD173" s="43" t="e">
        <f>IF(AND(Include_study?="Yes",Sufficient_data="Yes"),'Publication Bias Analysis'!AR173,NA())</f>
        <v>#N/A</v>
      </c>
      <c r="FE173" s="43" t="e">
        <f>IF(AND(Include_study?="Yes",Sufficient_data="Yes"),'Publication Bias Analysis'!AS173,NA())</f>
        <v>#N/A</v>
      </c>
      <c r="FF173" s="6" t="str">
        <f>IF(AND(Include_study?="Yes",Sufficient_data="Yes"),Calculations!FD173-AVERAGE('Publication Bias Analysis'!AR:AR),"")</f>
        <v/>
      </c>
      <c r="FG173" s="54" t="str">
        <f>IF(AND(Include_study?="Yes",Sufficient_data="Yes"),FE:FE-('Publication Bias Analysis'!AV$30+'Publication Bias Analysis'!AV$31*FD:FD),"")</f>
        <v/>
      </c>
      <c r="FM173" s="157"/>
      <c r="FN173" s="6" t="str">
        <f t="shared" si="303"/>
        <v/>
      </c>
      <c r="FO173" s="6" t="str">
        <f t="shared" si="269"/>
        <v/>
      </c>
      <c r="FP173" s="54" t="str">
        <f t="shared" si="306"/>
        <v/>
      </c>
      <c r="FQ173" s="33"/>
    </row>
    <row r="174" spans="1:173" x14ac:dyDescent="0.2">
      <c r="A174" s="163"/>
      <c r="B174" s="10" t="str">
        <f>IF(AND(Sufficient_data="Yes",Include_study?="Yes"),IF(AND(Sort_By=$E$1,Order="Ascending"),IF(Input!Study_name="",COUNTIFS(Input!Study_name,"&lt;&gt;"&amp;"",Include_study?,"Yes",Sufficient_data,"Yes")+1,IF(COUNT(E174)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4" s="10" t="str">
        <f>IF(B174&lt;&gt;"",IF(B174=0,COUNTIF(B$2:B173,0)+1,COUNTIF(B$2:B173,B174)+COUNTIF(B:B,"&lt;"&amp;B174)+1),"")</f>
        <v/>
      </c>
      <c r="D174" s="10" t="str">
        <f t="shared" si="307"/>
        <v/>
      </c>
      <c r="E174" s="6" t="str">
        <f>IF(AND(Sufficient_data="Yes",Include_study?="Yes",Input!Study_name&lt;&gt;""),Input!Study_name,"")</f>
        <v/>
      </c>
      <c r="F174" s="6" t="str">
        <f>IF(AND(Sufficient_data="Yes",Include_study?="Yes"),Input!Effect_size,"")</f>
        <v/>
      </c>
      <c r="G174" s="10" t="str">
        <f>IF(AND(Sufficient_data="Yes",Include_study?="Yes",Input!Number_of_observations&lt;&gt;""),Input!Number_of_observations,"")</f>
        <v/>
      </c>
      <c r="H174" s="6" t="str">
        <f>IF(AND(Sufficient_data="Yes",Include_study?="Yes"),Input!Standard_error,"")</f>
        <v/>
      </c>
      <c r="I174" s="6" t="str">
        <f t="shared" si="308"/>
        <v/>
      </c>
      <c r="J174" s="6" t="str">
        <f t="shared" si="309"/>
        <v/>
      </c>
      <c r="K174" s="6" t="str">
        <f t="shared" si="310"/>
        <v/>
      </c>
      <c r="L174" s="6" t="str">
        <f t="shared" si="311"/>
        <v/>
      </c>
      <c r="M174" s="120" t="str">
        <f t="shared" si="312"/>
        <v/>
      </c>
      <c r="N174" s="54" t="str">
        <f t="shared" si="313"/>
        <v/>
      </c>
      <c r="O174" s="33"/>
      <c r="P174" s="75" t="e">
        <f t="shared" si="314"/>
        <v>#N/A</v>
      </c>
      <c r="Q174" s="6" t="e">
        <f>IF(AND(Sufficient_data="Yes",Include_study?="Yes",Input!Number_of_observations&lt;&gt;""),Effect_size-CI_Lower_limit,NA())</f>
        <v>#N/A</v>
      </c>
      <c r="R174" s="54" t="e">
        <f>IF(AND(Sufficient_data="Yes",Include_study?="Yes",Input!Number_of_observations&lt;&gt;""),CI_Upper_limit-Effect_size,NA())</f>
        <v>#N/A</v>
      </c>
      <c r="S174" s="33"/>
      <c r="T174" s="33"/>
      <c r="U174" s="33"/>
      <c r="V174" s="33"/>
      <c r="W174" s="163"/>
      <c r="X174" s="16" t="str">
        <f t="shared" si="245"/>
        <v/>
      </c>
      <c r="Y174" s="6" t="str">
        <f t="shared" si="315"/>
        <v/>
      </c>
      <c r="Z174" s="6" t="str">
        <f t="shared" si="316"/>
        <v/>
      </c>
      <c r="AA174" s="6" t="str">
        <f>IF(AND(Sufficient_data="Yes",Include_study?="Yes",Subgroup&lt;&gt;""),Input!Effect_size,"")</f>
        <v/>
      </c>
      <c r="AB174" s="6" t="str">
        <f t="shared" si="317"/>
        <v/>
      </c>
      <c r="AC174" s="6" t="str">
        <f t="shared" si="318"/>
        <v/>
      </c>
      <c r="AD174" s="6" t="str">
        <f t="shared" si="319"/>
        <v/>
      </c>
      <c r="AE174" s="6" t="str">
        <f t="shared" si="320"/>
        <v/>
      </c>
      <c r="AF174" s="6" t="str">
        <f t="shared" si="321"/>
        <v/>
      </c>
      <c r="AG174" s="125" t="str">
        <f t="shared" si="280"/>
        <v/>
      </c>
      <c r="AH174" s="128" t="str">
        <f t="shared" si="322"/>
        <v/>
      </c>
      <c r="AI174" s="33"/>
      <c r="AJ174" s="75" t="e">
        <f t="shared" si="246"/>
        <v>#N/A</v>
      </c>
      <c r="AK174" s="37" t="e">
        <f t="shared" si="323"/>
        <v>#N/A</v>
      </c>
      <c r="AL174" s="54" t="e">
        <f t="shared" si="324"/>
        <v>#N/A</v>
      </c>
      <c r="AM174" s="33"/>
      <c r="AN174" s="77" t="str">
        <f t="shared" si="247"/>
        <v/>
      </c>
      <c r="AO174" s="6" t="str">
        <f>IF(AND(Sufficient_data="Yes",Include_study?="Yes",Subgroup&lt;&gt;""),IF(COUNTIFS(Input!G$2:G173,"="&amp;"Yes",Input!C$2:C173,"="&amp;"Yes",Input!H$2:H173,"="&amp;Subgroup)&gt;0,"",Subgroup),"")</f>
        <v/>
      </c>
      <c r="AP174" s="16" t="str">
        <f t="shared" si="248"/>
        <v/>
      </c>
      <c r="AQ174" s="10" t="str">
        <f t="shared" si="249"/>
        <v/>
      </c>
      <c r="AR174" s="6" t="str">
        <f t="shared" si="250"/>
        <v/>
      </c>
      <c r="AS174" s="24" t="str">
        <f t="shared" si="251"/>
        <v/>
      </c>
      <c r="AT174" s="12" t="str">
        <f t="shared" si="252"/>
        <v/>
      </c>
      <c r="AU174" s="6" t="str">
        <f t="shared" si="253"/>
        <v/>
      </c>
      <c r="AV174" s="43" t="str">
        <f t="shared" si="325"/>
        <v/>
      </c>
      <c r="AW174" s="6" t="str">
        <f t="shared" si="254"/>
        <v/>
      </c>
      <c r="AX174" s="6" t="str">
        <f t="shared" si="255"/>
        <v/>
      </c>
      <c r="AY174" s="43" t="str">
        <f t="shared" si="326"/>
        <v/>
      </c>
      <c r="AZ174" s="16" t="str">
        <f t="shared" si="256"/>
        <v/>
      </c>
      <c r="BA174" s="131" t="str">
        <f t="shared" si="327"/>
        <v/>
      </c>
      <c r="BB174" s="131" t="str">
        <f t="shared" si="328"/>
        <v/>
      </c>
      <c r="BC174" s="6" t="str">
        <f t="shared" si="257"/>
        <v/>
      </c>
      <c r="BD174" s="6" t="str">
        <f t="shared" si="258"/>
        <v/>
      </c>
      <c r="BE174" s="131" t="str">
        <f t="shared" si="329"/>
        <v/>
      </c>
      <c r="BF174" s="131" t="str">
        <f t="shared" si="330"/>
        <v/>
      </c>
      <c r="BG174" s="6" t="str">
        <f t="shared" si="259"/>
        <v/>
      </c>
      <c r="BH174" s="6" t="str">
        <f t="shared" si="260"/>
        <v/>
      </c>
      <c r="BI174" s="6" t="str">
        <f t="shared" si="261"/>
        <v/>
      </c>
      <c r="BJ174" s="6" t="e">
        <f t="shared" si="262"/>
        <v>#N/A</v>
      </c>
      <c r="BK174" s="12" t="str">
        <f t="shared" si="304"/>
        <v/>
      </c>
      <c r="BL174" s="6" t="str">
        <f t="shared" si="263"/>
        <v/>
      </c>
      <c r="BM174" s="6" t="str">
        <f t="shared" si="331"/>
        <v/>
      </c>
      <c r="BN174" s="37" t="str">
        <f t="shared" si="264"/>
        <v/>
      </c>
      <c r="BO174" s="54" t="str">
        <f t="shared" si="305"/>
        <v/>
      </c>
      <c r="BP174" s="33"/>
      <c r="BQ174" s="33"/>
      <c r="BR174" s="33"/>
      <c r="BS174" s="33"/>
      <c r="BT174" s="164"/>
      <c r="BU174" s="6" t="e">
        <f t="shared" si="291"/>
        <v>#N/A</v>
      </c>
      <c r="BV174" s="6" t="e">
        <f t="shared" si="292"/>
        <v>#N/A</v>
      </c>
      <c r="BW174" s="6" t="str">
        <f t="shared" si="332"/>
        <v/>
      </c>
      <c r="BX174" s="6" t="str">
        <f>IF(AND(Sufficient_data="Yes",Include_study?="Yes",Moderator&lt;&gt;""),'Moderator Analysis'!F:F-CG$3,"")</f>
        <v/>
      </c>
      <c r="BY174" s="54" t="str">
        <f>IF(AND(Sufficient_data="Yes",Include_study?="Yes",Moderator&lt;&gt;""),Weightf*(Effect_size-CG$5-CG$4*'Moderator Analysis'!F:F)^2,"")</f>
        <v/>
      </c>
      <c r="BZ174" s="33"/>
      <c r="CA174" s="75" t="str">
        <f>IF(AND(Sufficient_data="Yes",Include_study?="Yes",Moderator&lt;&gt;""),1/('Publication Bias Analysis'!F174^2+CG$7),"")</f>
        <v/>
      </c>
      <c r="CB174" s="6" t="str">
        <f>IF(AND(Sufficient_data="Yes",Include_study?="Yes",CA174&lt;&gt;""),Effect_size-'Moderator Analysis'!J$37,"")</f>
        <v/>
      </c>
      <c r="CC174" s="6" t="str">
        <f t="shared" si="333"/>
        <v/>
      </c>
      <c r="CD174" s="54" t="str">
        <f>IF(AND(Sufficient_data="Yes",Include_study?="Yes",CA174&lt;&gt;""),CA:CA*(Effect_size-'Moderator Analysis'!J$29-'Moderator Analysis'!J$30*Moderator)^2,"")</f>
        <v/>
      </c>
      <c r="CI174" s="164"/>
      <c r="CJ174" s="166"/>
      <c r="CK174" s="6" t="str">
        <f t="shared" si="334"/>
        <v/>
      </c>
      <c r="CL174" s="37" t="str">
        <f t="shared" si="335"/>
        <v/>
      </c>
      <c r="CM174" s="37" t="str">
        <f>IF(AND(Include_study?="Yes",Sufficient_data="Yes"),1/(Standard_error^2+IF(Additional_model="Fixed effect",0,'Publication Bias Analysis'!L$32)),"")</f>
        <v/>
      </c>
      <c r="CN174" s="37" t="str">
        <f>IF(AND(Include_study?="Yes",Sufficient_data="Yes"),'Publication Bias Analysis'!E:E-'Publication Bias Analysis'!I$29,"")</f>
        <v/>
      </c>
      <c r="CO174" s="37" t="str">
        <f t="shared" si="336"/>
        <v/>
      </c>
      <c r="CP174" s="37" t="str">
        <f t="shared" si="337"/>
        <v/>
      </c>
      <c r="CQ174" s="104" t="str">
        <f t="shared" si="338"/>
        <v/>
      </c>
      <c r="CR174" s="104" t="str">
        <f>IF(AND(Include_study?="Yes",Sufficient_data="Yes"),CQ:CQ+IF(DC:DC&lt;0,-1,1)*COUNTIF(CQ$2:CQ173,CQ:CQ),"")</f>
        <v/>
      </c>
      <c r="CS174" s="104" t="str">
        <f>IF(AND(Include_study?="Yes",Sufficient_data="Yes"),RANK(DG:DG,DG:DG,1)*IF(DF:DF&lt;0,-1,1)+IF(DF:DF&lt;0,-1,1)*COUNTIF(CQ$2:CQ173,CQ:CQ),"")</f>
        <v/>
      </c>
      <c r="CT174" s="104" t="str">
        <f>IF(AND(Include_study?="Yes",Sufficient_data="Yes"),RANK(DJ:DJ,DJ:DJ,1)*IF(DI:DI&lt;0,-1,1)+IF(DI:DI&lt;0,-1,1)*COUNTIF(CQ$2:CQ173,CQ:CQ),"")</f>
        <v/>
      </c>
      <c r="CU174" s="6" t="e">
        <f>IF(AND(Include_study?="Yes",Sufficient_data="Yes"),'Publication Bias Analysis'!E:E,NA())</f>
        <v>#N/A</v>
      </c>
      <c r="CV174" s="54" t="e">
        <f>IF(AND(Include_study?="Yes",Sufficient_data="Yes"),'Publication Bias Analysis'!F:F,NA())</f>
        <v>#N/A</v>
      </c>
      <c r="CW174" s="33"/>
      <c r="CX174" s="33"/>
      <c r="CY174" s="33"/>
      <c r="CZ174" s="33"/>
      <c r="DA174" s="33"/>
      <c r="DB174" s="157"/>
      <c r="DC17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4" s="6" t="str">
        <f t="shared" si="265"/>
        <v/>
      </c>
      <c r="DE174" s="54" t="str">
        <f>IF(AND(Include_study?="Yes",Sufficient_data="Yes"),1/('Publication Bias Analysis'!F:F^2+IF(Additional_model="Fixed effect",0,$DN$6)),"")</f>
        <v/>
      </c>
      <c r="DF174" s="6" t="str">
        <f>IF(AND(Include_study?="Yes",Sufficient_data="Yes"),IF('Publication Bias Analysis'!L$38="Left",'Publication Bias Analysis'!E:E-DN$3,DN$3-'Publication Bias Analysis'!E:E),"")</f>
        <v/>
      </c>
      <c r="DG174" s="6" t="str">
        <f t="shared" si="266"/>
        <v/>
      </c>
      <c r="DH174" s="54" t="str">
        <f>IF(AND(DF174&lt;&gt;"",CR174&lt;=MAX(CR:CR)-DN$7),1/('Publication Bias Analysis'!F:F^2+IF(Additional_model="Fixed effect",0,$DN$13)),"")</f>
        <v/>
      </c>
      <c r="DI174" s="6" t="str">
        <f>IF(AND(Include_study?="Yes",Sufficient_data="Yes"),IF('Publication Bias Analysis'!L$38="Left",'Publication Bias Analysis'!E:E-DN$10,DN$10-'Publication Bias Analysis'!E:E),"")</f>
        <v/>
      </c>
      <c r="DJ174" s="6" t="str">
        <f t="shared" si="267"/>
        <v/>
      </c>
      <c r="DK174" s="54" t="str">
        <f t="shared" si="339"/>
        <v/>
      </c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W174" s="33"/>
      <c r="DX174" s="33"/>
      <c r="DY174" s="33"/>
      <c r="DZ174" s="33"/>
      <c r="EA174" s="33"/>
      <c r="EB174" s="157"/>
      <c r="EC174" s="6" t="str">
        <f>IF(AND(Include_study?="Yes",Sufficient_data="Yes"),Calculations!CO:CO-AVERAGE(Calculations!CO:CO),"")</f>
        <v/>
      </c>
      <c r="ED174" s="54" t="str">
        <f>IF(AND(Include_study?="Yes",Sufficient_data="Yes"),Calculations!CP174-('Publication Bias Analysis'!P$3+Calculations!CO174*'Publication Bias Analysis'!P$4),"")</f>
        <v/>
      </c>
      <c r="EE174" s="33"/>
      <c r="EF174" s="157"/>
      <c r="EG174" s="6" t="str">
        <f t="shared" si="340"/>
        <v/>
      </c>
      <c r="EH174" s="6" t="str">
        <f t="shared" si="341"/>
        <v/>
      </c>
      <c r="EI174" s="10" t="str">
        <f t="shared" si="342"/>
        <v/>
      </c>
      <c r="EJ174" s="10" t="str">
        <f t="shared" si="343"/>
        <v/>
      </c>
      <c r="EK174" s="10" t="str">
        <f>IF(AND(Include_study?="Yes",Sufficient_data="Yes"),COUNTIFS(EI$2:EI173,"&lt;"&amp;EI174,EJ$2:EJ173,"&lt;"&amp;EJ174)+COUNTIFS(EI$2:EI173,"&gt;"&amp;EI174,EJ$2:EJ173,"&gt;"&amp;EJ174)+COUNTIFS(EI175:EI$201,"&lt;"&amp;EI174,EJ175:EJ$201,"&lt;"&amp;EJ174)+COUNTIFS(EI175:EI$201,"&gt;"&amp;EI174,EJ175:EJ$201,"&gt;"&amp;EJ174),"")</f>
        <v/>
      </c>
      <c r="EL174" s="70" t="str">
        <f>IF(AND(Include_study?="Yes",Sufficient_data="Yes"),COUNTIFS(EI$2:EI173,"&lt;"&amp;EI174,EJ$2:EJ173,"&gt;"&amp;EJ174)+COUNTIFS(EI$2:EI173,"&gt;"&amp;EI174,EJ$2:EJ173,"&lt;"&amp;EJ174)+COUNTIFS(EI175:EI$201,"&lt;"&amp;EI174,EJ175:EJ$201,"&gt;"&amp;EJ174)+COUNTIFS(EI175:EI$201,"&gt;"&amp;EI174,EJ175:EJ$201,"&lt;"&amp;EJ174),"")</f>
        <v/>
      </c>
      <c r="EN174" s="157"/>
      <c r="EO174" s="33"/>
      <c r="EP174" s="33"/>
      <c r="EQ174" s="33"/>
      <c r="ER174" s="33"/>
      <c r="ES174" s="157"/>
      <c r="ET174" s="6" t="e">
        <f t="shared" si="344"/>
        <v>#N/A</v>
      </c>
      <c r="EU174" s="54" t="e">
        <f t="shared" si="345"/>
        <v>#N/A</v>
      </c>
      <c r="EV174" s="33"/>
      <c r="EW174" s="33"/>
      <c r="EX174" s="33"/>
      <c r="EY174" s="33"/>
      <c r="EZ174" s="33"/>
      <c r="FA174" s="157"/>
      <c r="FB174" s="10" t="str">
        <f>IF('Publication Bias Analysis'!AS:AS&lt;&gt;"",RANK('Publication Bias Analysis'!AS:AS,'Publication Bias Analysis'!AS:AS,1)+COUNTIF('Publication Bias Analysis'!AS$2:AS173,'Publication Bias Analysis'!AS174),"")</f>
        <v/>
      </c>
      <c r="FC174" s="6" t="str">
        <f t="shared" si="268"/>
        <v/>
      </c>
      <c r="FD174" s="43" t="e">
        <f>IF(AND(Include_study?="Yes",Sufficient_data="Yes"),'Publication Bias Analysis'!AR174,NA())</f>
        <v>#N/A</v>
      </c>
      <c r="FE174" s="43" t="e">
        <f>IF(AND(Include_study?="Yes",Sufficient_data="Yes"),'Publication Bias Analysis'!AS174,NA())</f>
        <v>#N/A</v>
      </c>
      <c r="FF174" s="6" t="str">
        <f>IF(AND(Include_study?="Yes",Sufficient_data="Yes"),Calculations!FD174-AVERAGE('Publication Bias Analysis'!AR:AR),"")</f>
        <v/>
      </c>
      <c r="FG174" s="54" t="str">
        <f>IF(AND(Include_study?="Yes",Sufficient_data="Yes"),FE:FE-('Publication Bias Analysis'!AV$30+'Publication Bias Analysis'!AV$31*FD:FD),"")</f>
        <v/>
      </c>
      <c r="FM174" s="157"/>
      <c r="FN174" s="6" t="str">
        <f t="shared" si="303"/>
        <v/>
      </c>
      <c r="FO174" s="6" t="str">
        <f t="shared" si="269"/>
        <v/>
      </c>
      <c r="FP174" s="54" t="str">
        <f t="shared" si="306"/>
        <v/>
      </c>
      <c r="FQ174" s="33"/>
    </row>
    <row r="175" spans="1:173" x14ac:dyDescent="0.2">
      <c r="A175" s="163"/>
      <c r="B175" s="10" t="str">
        <f>IF(AND(Sufficient_data="Yes",Include_study?="Yes"),IF(AND(Sort_By=$E$1,Order="Ascending"),IF(Input!Study_name="",COUNTIFS(Input!Study_name,"&lt;&gt;"&amp;"",Include_study?,"Yes",Sufficient_data,"Yes")+1,IF(COUNT(E175)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5" s="10" t="str">
        <f>IF(B175&lt;&gt;"",IF(B175=0,COUNTIF(B$2:B174,0)+1,COUNTIF(B$2:B174,B175)+COUNTIF(B:B,"&lt;"&amp;B175)+1),"")</f>
        <v/>
      </c>
      <c r="D175" s="10" t="str">
        <f t="shared" si="307"/>
        <v/>
      </c>
      <c r="E175" s="6" t="str">
        <f>IF(AND(Sufficient_data="Yes",Include_study?="Yes",Input!Study_name&lt;&gt;""),Input!Study_name,"")</f>
        <v/>
      </c>
      <c r="F175" s="6" t="str">
        <f>IF(AND(Sufficient_data="Yes",Include_study?="Yes"),Input!Effect_size,"")</f>
        <v/>
      </c>
      <c r="G175" s="10" t="str">
        <f>IF(AND(Sufficient_data="Yes",Include_study?="Yes",Input!Number_of_observations&lt;&gt;""),Input!Number_of_observations,"")</f>
        <v/>
      </c>
      <c r="H175" s="6" t="str">
        <f>IF(AND(Sufficient_data="Yes",Include_study?="Yes"),Input!Standard_error,"")</f>
        <v/>
      </c>
      <c r="I175" s="6" t="str">
        <f t="shared" si="308"/>
        <v/>
      </c>
      <c r="J175" s="6" t="str">
        <f t="shared" si="309"/>
        <v/>
      </c>
      <c r="K175" s="6" t="str">
        <f t="shared" si="310"/>
        <v/>
      </c>
      <c r="L175" s="6" t="str">
        <f t="shared" si="311"/>
        <v/>
      </c>
      <c r="M175" s="120" t="str">
        <f t="shared" si="312"/>
        <v/>
      </c>
      <c r="N175" s="54" t="str">
        <f t="shared" si="313"/>
        <v/>
      </c>
      <c r="O175" s="33"/>
      <c r="P175" s="75" t="e">
        <f t="shared" si="314"/>
        <v>#N/A</v>
      </c>
      <c r="Q175" s="6" t="e">
        <f>IF(AND(Sufficient_data="Yes",Include_study?="Yes",Input!Number_of_observations&lt;&gt;""),Effect_size-CI_Lower_limit,NA())</f>
        <v>#N/A</v>
      </c>
      <c r="R175" s="54" t="e">
        <f>IF(AND(Sufficient_data="Yes",Include_study?="Yes",Input!Number_of_observations&lt;&gt;""),CI_Upper_limit-Effect_size,NA())</f>
        <v>#N/A</v>
      </c>
      <c r="S175" s="33"/>
      <c r="T175" s="33"/>
      <c r="U175" s="33"/>
      <c r="V175" s="33"/>
      <c r="W175" s="163"/>
      <c r="X175" s="16" t="str">
        <f t="shared" si="245"/>
        <v/>
      </c>
      <c r="Y175" s="6" t="str">
        <f t="shared" si="315"/>
        <v/>
      </c>
      <c r="Z175" s="6" t="str">
        <f t="shared" si="316"/>
        <v/>
      </c>
      <c r="AA175" s="6" t="str">
        <f>IF(AND(Sufficient_data="Yes",Include_study?="Yes",Subgroup&lt;&gt;""),Input!Effect_size,"")</f>
        <v/>
      </c>
      <c r="AB175" s="6" t="str">
        <f t="shared" si="317"/>
        <v/>
      </c>
      <c r="AC175" s="6" t="str">
        <f t="shared" si="318"/>
        <v/>
      </c>
      <c r="AD175" s="6" t="str">
        <f t="shared" si="319"/>
        <v/>
      </c>
      <c r="AE175" s="6" t="str">
        <f t="shared" si="320"/>
        <v/>
      </c>
      <c r="AF175" s="6" t="str">
        <f t="shared" si="321"/>
        <v/>
      </c>
      <c r="AG175" s="125" t="str">
        <f t="shared" si="280"/>
        <v/>
      </c>
      <c r="AH175" s="128" t="str">
        <f t="shared" si="322"/>
        <v/>
      </c>
      <c r="AI175" s="33"/>
      <c r="AJ175" s="75" t="e">
        <f t="shared" si="246"/>
        <v>#N/A</v>
      </c>
      <c r="AK175" s="37" t="e">
        <f t="shared" si="323"/>
        <v>#N/A</v>
      </c>
      <c r="AL175" s="54" t="e">
        <f t="shared" si="324"/>
        <v>#N/A</v>
      </c>
      <c r="AM175" s="33"/>
      <c r="AN175" s="77" t="str">
        <f t="shared" si="247"/>
        <v/>
      </c>
      <c r="AO175" s="6" t="str">
        <f>IF(AND(Sufficient_data="Yes",Include_study?="Yes",Subgroup&lt;&gt;""),IF(COUNTIFS(Input!G$2:G174,"="&amp;"Yes",Input!C$2:C174,"="&amp;"Yes",Input!H$2:H174,"="&amp;Subgroup)&gt;0,"",Subgroup),"")</f>
        <v/>
      </c>
      <c r="AP175" s="16" t="str">
        <f t="shared" si="248"/>
        <v/>
      </c>
      <c r="AQ175" s="10" t="str">
        <f t="shared" si="249"/>
        <v/>
      </c>
      <c r="AR175" s="6" t="str">
        <f t="shared" si="250"/>
        <v/>
      </c>
      <c r="AS175" s="24" t="str">
        <f t="shared" si="251"/>
        <v/>
      </c>
      <c r="AT175" s="12" t="str">
        <f t="shared" si="252"/>
        <v/>
      </c>
      <c r="AU175" s="6" t="str">
        <f t="shared" si="253"/>
        <v/>
      </c>
      <c r="AV175" s="43" t="str">
        <f t="shared" si="325"/>
        <v/>
      </c>
      <c r="AW175" s="6" t="str">
        <f t="shared" si="254"/>
        <v/>
      </c>
      <c r="AX175" s="6" t="str">
        <f t="shared" si="255"/>
        <v/>
      </c>
      <c r="AY175" s="43" t="str">
        <f t="shared" si="326"/>
        <v/>
      </c>
      <c r="AZ175" s="16" t="str">
        <f t="shared" si="256"/>
        <v/>
      </c>
      <c r="BA175" s="131" t="str">
        <f t="shared" si="327"/>
        <v/>
      </c>
      <c r="BB175" s="131" t="str">
        <f t="shared" si="328"/>
        <v/>
      </c>
      <c r="BC175" s="6" t="str">
        <f t="shared" si="257"/>
        <v/>
      </c>
      <c r="BD175" s="6" t="str">
        <f t="shared" si="258"/>
        <v/>
      </c>
      <c r="BE175" s="131" t="str">
        <f t="shared" si="329"/>
        <v/>
      </c>
      <c r="BF175" s="131" t="str">
        <f t="shared" si="330"/>
        <v/>
      </c>
      <c r="BG175" s="6" t="str">
        <f t="shared" si="259"/>
        <v/>
      </c>
      <c r="BH175" s="6" t="str">
        <f t="shared" si="260"/>
        <v/>
      </c>
      <c r="BI175" s="6" t="str">
        <f t="shared" si="261"/>
        <v/>
      </c>
      <c r="BJ175" s="6" t="e">
        <f t="shared" si="262"/>
        <v>#N/A</v>
      </c>
      <c r="BK175" s="12" t="str">
        <f t="shared" si="304"/>
        <v/>
      </c>
      <c r="BL175" s="6" t="str">
        <f t="shared" si="263"/>
        <v/>
      </c>
      <c r="BM175" s="6" t="str">
        <f t="shared" si="331"/>
        <v/>
      </c>
      <c r="BN175" s="37" t="str">
        <f t="shared" si="264"/>
        <v/>
      </c>
      <c r="BO175" s="54" t="str">
        <f t="shared" si="305"/>
        <v/>
      </c>
      <c r="BP175" s="33"/>
      <c r="BQ175" s="33"/>
      <c r="BR175" s="33"/>
      <c r="BS175" s="33"/>
      <c r="BT175" s="164"/>
      <c r="BU175" s="6" t="e">
        <f t="shared" si="291"/>
        <v>#N/A</v>
      </c>
      <c r="BV175" s="6" t="e">
        <f t="shared" si="292"/>
        <v>#N/A</v>
      </c>
      <c r="BW175" s="6" t="str">
        <f t="shared" si="332"/>
        <v/>
      </c>
      <c r="BX175" s="6" t="str">
        <f>IF(AND(Sufficient_data="Yes",Include_study?="Yes",Moderator&lt;&gt;""),'Moderator Analysis'!F:F-CG$3,"")</f>
        <v/>
      </c>
      <c r="BY175" s="54" t="str">
        <f>IF(AND(Sufficient_data="Yes",Include_study?="Yes",Moderator&lt;&gt;""),Weightf*(Effect_size-CG$5-CG$4*'Moderator Analysis'!F:F)^2,"")</f>
        <v/>
      </c>
      <c r="BZ175" s="33"/>
      <c r="CA175" s="75" t="str">
        <f>IF(AND(Sufficient_data="Yes",Include_study?="Yes",Moderator&lt;&gt;""),1/('Publication Bias Analysis'!F175^2+CG$7),"")</f>
        <v/>
      </c>
      <c r="CB175" s="6" t="str">
        <f>IF(AND(Sufficient_data="Yes",Include_study?="Yes",CA175&lt;&gt;""),Effect_size-'Moderator Analysis'!J$37,"")</f>
        <v/>
      </c>
      <c r="CC175" s="6" t="str">
        <f t="shared" si="333"/>
        <v/>
      </c>
      <c r="CD175" s="54" t="str">
        <f>IF(AND(Sufficient_data="Yes",Include_study?="Yes",CA175&lt;&gt;""),CA:CA*(Effect_size-'Moderator Analysis'!J$29-'Moderator Analysis'!J$30*Moderator)^2,"")</f>
        <v/>
      </c>
      <c r="CI175" s="164"/>
      <c r="CJ175" s="166"/>
      <c r="CK175" s="6" t="str">
        <f t="shared" si="334"/>
        <v/>
      </c>
      <c r="CL175" s="37" t="str">
        <f t="shared" si="335"/>
        <v/>
      </c>
      <c r="CM175" s="37" t="str">
        <f>IF(AND(Include_study?="Yes",Sufficient_data="Yes"),1/(Standard_error^2+IF(Additional_model="Fixed effect",0,'Publication Bias Analysis'!L$32)),"")</f>
        <v/>
      </c>
      <c r="CN175" s="37" t="str">
        <f>IF(AND(Include_study?="Yes",Sufficient_data="Yes"),'Publication Bias Analysis'!E:E-'Publication Bias Analysis'!I$29,"")</f>
        <v/>
      </c>
      <c r="CO175" s="37" t="str">
        <f t="shared" si="336"/>
        <v/>
      </c>
      <c r="CP175" s="37" t="str">
        <f t="shared" si="337"/>
        <v/>
      </c>
      <c r="CQ175" s="104" t="str">
        <f t="shared" si="338"/>
        <v/>
      </c>
      <c r="CR175" s="104" t="str">
        <f>IF(AND(Include_study?="Yes",Sufficient_data="Yes"),CQ:CQ+IF(DC:DC&lt;0,-1,1)*COUNTIF(CQ$2:CQ174,CQ:CQ),"")</f>
        <v/>
      </c>
      <c r="CS175" s="104" t="str">
        <f>IF(AND(Include_study?="Yes",Sufficient_data="Yes"),RANK(DG:DG,DG:DG,1)*IF(DF:DF&lt;0,-1,1)+IF(DF:DF&lt;0,-1,1)*COUNTIF(CQ$2:CQ174,CQ:CQ),"")</f>
        <v/>
      </c>
      <c r="CT175" s="104" t="str">
        <f>IF(AND(Include_study?="Yes",Sufficient_data="Yes"),RANK(DJ:DJ,DJ:DJ,1)*IF(DI:DI&lt;0,-1,1)+IF(DI:DI&lt;0,-1,1)*COUNTIF(CQ$2:CQ174,CQ:CQ),"")</f>
        <v/>
      </c>
      <c r="CU175" s="6" t="e">
        <f>IF(AND(Include_study?="Yes",Sufficient_data="Yes"),'Publication Bias Analysis'!E:E,NA())</f>
        <v>#N/A</v>
      </c>
      <c r="CV175" s="54" t="e">
        <f>IF(AND(Include_study?="Yes",Sufficient_data="Yes"),'Publication Bias Analysis'!F:F,NA())</f>
        <v>#N/A</v>
      </c>
      <c r="CW175" s="33"/>
      <c r="CX175" s="33"/>
      <c r="CY175" s="33"/>
      <c r="CZ175" s="33"/>
      <c r="DA175" s="33"/>
      <c r="DB175" s="157"/>
      <c r="DC17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5" s="6" t="str">
        <f t="shared" si="265"/>
        <v/>
      </c>
      <c r="DE175" s="54" t="str">
        <f>IF(AND(Include_study?="Yes",Sufficient_data="Yes"),1/('Publication Bias Analysis'!F:F^2+IF(Additional_model="Fixed effect",0,$DN$6)),"")</f>
        <v/>
      </c>
      <c r="DF175" s="6" t="str">
        <f>IF(AND(Include_study?="Yes",Sufficient_data="Yes"),IF('Publication Bias Analysis'!L$38="Left",'Publication Bias Analysis'!E:E-DN$3,DN$3-'Publication Bias Analysis'!E:E),"")</f>
        <v/>
      </c>
      <c r="DG175" s="6" t="str">
        <f t="shared" si="266"/>
        <v/>
      </c>
      <c r="DH175" s="54" t="str">
        <f>IF(AND(DF175&lt;&gt;"",CR175&lt;=MAX(CR:CR)-DN$7),1/('Publication Bias Analysis'!F:F^2+IF(Additional_model="Fixed effect",0,$DN$13)),"")</f>
        <v/>
      </c>
      <c r="DI175" s="6" t="str">
        <f>IF(AND(Include_study?="Yes",Sufficient_data="Yes"),IF('Publication Bias Analysis'!L$38="Left",'Publication Bias Analysis'!E:E-DN$10,DN$10-'Publication Bias Analysis'!E:E),"")</f>
        <v/>
      </c>
      <c r="DJ175" s="6" t="str">
        <f t="shared" si="267"/>
        <v/>
      </c>
      <c r="DK175" s="54" t="str">
        <f t="shared" si="339"/>
        <v/>
      </c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W175" s="33"/>
      <c r="DX175" s="33"/>
      <c r="DY175" s="33"/>
      <c r="DZ175" s="33"/>
      <c r="EA175" s="33"/>
      <c r="EB175" s="157"/>
      <c r="EC175" s="6" t="str">
        <f>IF(AND(Include_study?="Yes",Sufficient_data="Yes"),Calculations!CO:CO-AVERAGE(Calculations!CO:CO),"")</f>
        <v/>
      </c>
      <c r="ED175" s="54" t="str">
        <f>IF(AND(Include_study?="Yes",Sufficient_data="Yes"),Calculations!CP175-('Publication Bias Analysis'!P$3+Calculations!CO175*'Publication Bias Analysis'!P$4),"")</f>
        <v/>
      </c>
      <c r="EE175" s="33"/>
      <c r="EF175" s="157"/>
      <c r="EG175" s="6" t="str">
        <f t="shared" si="340"/>
        <v/>
      </c>
      <c r="EH175" s="6" t="str">
        <f t="shared" si="341"/>
        <v/>
      </c>
      <c r="EI175" s="10" t="str">
        <f t="shared" si="342"/>
        <v/>
      </c>
      <c r="EJ175" s="10" t="str">
        <f t="shared" si="343"/>
        <v/>
      </c>
      <c r="EK175" s="10" t="str">
        <f>IF(AND(Include_study?="Yes",Sufficient_data="Yes"),COUNTIFS(EI$2:EI174,"&lt;"&amp;EI175,EJ$2:EJ174,"&lt;"&amp;EJ175)+COUNTIFS(EI$2:EI174,"&gt;"&amp;EI175,EJ$2:EJ174,"&gt;"&amp;EJ175)+COUNTIFS(EI176:EI$201,"&lt;"&amp;EI175,EJ176:EJ$201,"&lt;"&amp;EJ175)+COUNTIFS(EI176:EI$201,"&gt;"&amp;EI175,EJ176:EJ$201,"&gt;"&amp;EJ175),"")</f>
        <v/>
      </c>
      <c r="EL175" s="70" t="str">
        <f>IF(AND(Include_study?="Yes",Sufficient_data="Yes"),COUNTIFS(EI$2:EI174,"&lt;"&amp;EI175,EJ$2:EJ174,"&gt;"&amp;EJ175)+COUNTIFS(EI$2:EI174,"&gt;"&amp;EI175,EJ$2:EJ174,"&lt;"&amp;EJ175)+COUNTIFS(EI176:EI$201,"&lt;"&amp;EI175,EJ176:EJ$201,"&gt;"&amp;EJ175)+COUNTIFS(EI176:EI$201,"&gt;"&amp;EI175,EJ176:EJ$201,"&lt;"&amp;EJ175),"")</f>
        <v/>
      </c>
      <c r="EN175" s="157"/>
      <c r="EO175" s="33"/>
      <c r="EP175" s="33"/>
      <c r="EQ175" s="33"/>
      <c r="ER175" s="33"/>
      <c r="ES175" s="157"/>
      <c r="ET175" s="6" t="e">
        <f t="shared" si="344"/>
        <v>#N/A</v>
      </c>
      <c r="EU175" s="54" t="e">
        <f t="shared" si="345"/>
        <v>#N/A</v>
      </c>
      <c r="EV175" s="33"/>
      <c r="EW175" s="33"/>
      <c r="EX175" s="33"/>
      <c r="EY175" s="33"/>
      <c r="EZ175" s="33"/>
      <c r="FA175" s="157"/>
      <c r="FB175" s="10" t="str">
        <f>IF('Publication Bias Analysis'!AS:AS&lt;&gt;"",RANK('Publication Bias Analysis'!AS:AS,'Publication Bias Analysis'!AS:AS,1)+COUNTIF('Publication Bias Analysis'!AS$2:AS174,'Publication Bias Analysis'!AS175),"")</f>
        <v/>
      </c>
      <c r="FC175" s="6" t="str">
        <f t="shared" si="268"/>
        <v/>
      </c>
      <c r="FD175" s="43" t="e">
        <f>IF(AND(Include_study?="Yes",Sufficient_data="Yes"),'Publication Bias Analysis'!AR175,NA())</f>
        <v>#N/A</v>
      </c>
      <c r="FE175" s="43" t="e">
        <f>IF(AND(Include_study?="Yes",Sufficient_data="Yes"),'Publication Bias Analysis'!AS175,NA())</f>
        <v>#N/A</v>
      </c>
      <c r="FF175" s="6" t="str">
        <f>IF(AND(Include_study?="Yes",Sufficient_data="Yes"),Calculations!FD175-AVERAGE('Publication Bias Analysis'!AR:AR),"")</f>
        <v/>
      </c>
      <c r="FG175" s="54" t="str">
        <f>IF(AND(Include_study?="Yes",Sufficient_data="Yes"),FE:FE-('Publication Bias Analysis'!AV$30+'Publication Bias Analysis'!AV$31*FD:FD),"")</f>
        <v/>
      </c>
      <c r="FM175" s="157"/>
      <c r="FN175" s="6" t="str">
        <f t="shared" si="303"/>
        <v/>
      </c>
      <c r="FO175" s="6" t="str">
        <f t="shared" si="269"/>
        <v/>
      </c>
      <c r="FP175" s="54" t="str">
        <f t="shared" si="306"/>
        <v/>
      </c>
      <c r="FQ175" s="33"/>
    </row>
    <row r="176" spans="1:173" x14ac:dyDescent="0.2">
      <c r="A176" s="163"/>
      <c r="B176" s="10" t="str">
        <f>IF(AND(Sufficient_data="Yes",Include_study?="Yes"),IF(AND(Sort_By=$E$1,Order="Ascending"),IF(Input!Study_name="",COUNTIFS(Input!Study_name,"&lt;&gt;"&amp;"",Include_study?,"Yes",Sufficient_data,"Yes")+1,IF(COUNT(E176)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6" s="10" t="str">
        <f>IF(B176&lt;&gt;"",IF(B176=0,COUNTIF(B$2:B175,0)+1,COUNTIF(B$2:B175,B176)+COUNTIF(B:B,"&lt;"&amp;B176)+1),"")</f>
        <v/>
      </c>
      <c r="D176" s="10" t="str">
        <f t="shared" si="307"/>
        <v/>
      </c>
      <c r="E176" s="6" t="str">
        <f>IF(AND(Sufficient_data="Yes",Include_study?="Yes",Input!Study_name&lt;&gt;""),Input!Study_name,"")</f>
        <v/>
      </c>
      <c r="F176" s="6" t="str">
        <f>IF(AND(Sufficient_data="Yes",Include_study?="Yes"),Input!Effect_size,"")</f>
        <v/>
      </c>
      <c r="G176" s="10" t="str">
        <f>IF(AND(Sufficient_data="Yes",Include_study?="Yes",Input!Number_of_observations&lt;&gt;""),Input!Number_of_observations,"")</f>
        <v/>
      </c>
      <c r="H176" s="6" t="str">
        <f>IF(AND(Sufficient_data="Yes",Include_study?="Yes"),Input!Standard_error,"")</f>
        <v/>
      </c>
      <c r="I176" s="6" t="str">
        <f t="shared" si="308"/>
        <v/>
      </c>
      <c r="J176" s="6" t="str">
        <f t="shared" si="309"/>
        <v/>
      </c>
      <c r="K176" s="6" t="str">
        <f t="shared" si="310"/>
        <v/>
      </c>
      <c r="L176" s="6" t="str">
        <f t="shared" si="311"/>
        <v/>
      </c>
      <c r="M176" s="120" t="str">
        <f t="shared" si="312"/>
        <v/>
      </c>
      <c r="N176" s="54" t="str">
        <f t="shared" si="313"/>
        <v/>
      </c>
      <c r="O176" s="33"/>
      <c r="P176" s="75" t="e">
        <f t="shared" si="314"/>
        <v>#N/A</v>
      </c>
      <c r="Q176" s="6" t="e">
        <f>IF(AND(Sufficient_data="Yes",Include_study?="Yes",Input!Number_of_observations&lt;&gt;""),Effect_size-CI_Lower_limit,NA())</f>
        <v>#N/A</v>
      </c>
      <c r="R176" s="54" t="e">
        <f>IF(AND(Sufficient_data="Yes",Include_study?="Yes",Input!Number_of_observations&lt;&gt;""),CI_Upper_limit-Effect_size,NA())</f>
        <v>#N/A</v>
      </c>
      <c r="S176" s="33"/>
      <c r="T176" s="33"/>
      <c r="U176" s="33"/>
      <c r="V176" s="33"/>
      <c r="W176" s="163"/>
      <c r="X176" s="16" t="str">
        <f t="shared" si="245"/>
        <v/>
      </c>
      <c r="Y176" s="6" t="str">
        <f t="shared" si="315"/>
        <v/>
      </c>
      <c r="Z176" s="6" t="str">
        <f t="shared" si="316"/>
        <v/>
      </c>
      <c r="AA176" s="6" t="str">
        <f>IF(AND(Sufficient_data="Yes",Include_study?="Yes",Subgroup&lt;&gt;""),Input!Effect_size,"")</f>
        <v/>
      </c>
      <c r="AB176" s="6" t="str">
        <f t="shared" si="317"/>
        <v/>
      </c>
      <c r="AC176" s="6" t="str">
        <f t="shared" si="318"/>
        <v/>
      </c>
      <c r="AD176" s="6" t="str">
        <f t="shared" si="319"/>
        <v/>
      </c>
      <c r="AE176" s="6" t="str">
        <f t="shared" si="320"/>
        <v/>
      </c>
      <c r="AF176" s="6" t="str">
        <f t="shared" si="321"/>
        <v/>
      </c>
      <c r="AG176" s="125" t="str">
        <f t="shared" si="280"/>
        <v/>
      </c>
      <c r="AH176" s="128" t="str">
        <f t="shared" si="322"/>
        <v/>
      </c>
      <c r="AI176" s="33"/>
      <c r="AJ176" s="75" t="e">
        <f t="shared" si="246"/>
        <v>#N/A</v>
      </c>
      <c r="AK176" s="37" t="e">
        <f t="shared" si="323"/>
        <v>#N/A</v>
      </c>
      <c r="AL176" s="54" t="e">
        <f t="shared" si="324"/>
        <v>#N/A</v>
      </c>
      <c r="AM176" s="33"/>
      <c r="AN176" s="77" t="str">
        <f t="shared" si="247"/>
        <v/>
      </c>
      <c r="AO176" s="6" t="str">
        <f>IF(AND(Sufficient_data="Yes",Include_study?="Yes",Subgroup&lt;&gt;""),IF(COUNTIFS(Input!G$2:G175,"="&amp;"Yes",Input!C$2:C175,"="&amp;"Yes",Input!H$2:H175,"="&amp;Subgroup)&gt;0,"",Subgroup),"")</f>
        <v/>
      </c>
      <c r="AP176" s="16" t="str">
        <f t="shared" si="248"/>
        <v/>
      </c>
      <c r="AQ176" s="10" t="str">
        <f t="shared" si="249"/>
        <v/>
      </c>
      <c r="AR176" s="6" t="str">
        <f t="shared" si="250"/>
        <v/>
      </c>
      <c r="AS176" s="24" t="str">
        <f t="shared" si="251"/>
        <v/>
      </c>
      <c r="AT176" s="12" t="str">
        <f t="shared" si="252"/>
        <v/>
      </c>
      <c r="AU176" s="6" t="str">
        <f t="shared" si="253"/>
        <v/>
      </c>
      <c r="AV176" s="43" t="str">
        <f t="shared" si="325"/>
        <v/>
      </c>
      <c r="AW176" s="6" t="str">
        <f t="shared" si="254"/>
        <v/>
      </c>
      <c r="AX176" s="6" t="str">
        <f t="shared" si="255"/>
        <v/>
      </c>
      <c r="AY176" s="43" t="str">
        <f t="shared" si="326"/>
        <v/>
      </c>
      <c r="AZ176" s="16" t="str">
        <f t="shared" si="256"/>
        <v/>
      </c>
      <c r="BA176" s="131" t="str">
        <f t="shared" si="327"/>
        <v/>
      </c>
      <c r="BB176" s="131" t="str">
        <f t="shared" si="328"/>
        <v/>
      </c>
      <c r="BC176" s="6" t="str">
        <f t="shared" si="257"/>
        <v/>
      </c>
      <c r="BD176" s="6" t="str">
        <f t="shared" si="258"/>
        <v/>
      </c>
      <c r="BE176" s="131" t="str">
        <f t="shared" si="329"/>
        <v/>
      </c>
      <c r="BF176" s="131" t="str">
        <f t="shared" si="330"/>
        <v/>
      </c>
      <c r="BG176" s="6" t="str">
        <f t="shared" si="259"/>
        <v/>
      </c>
      <c r="BH176" s="6" t="str">
        <f t="shared" si="260"/>
        <v/>
      </c>
      <c r="BI176" s="6" t="str">
        <f t="shared" si="261"/>
        <v/>
      </c>
      <c r="BJ176" s="6" t="e">
        <f t="shared" si="262"/>
        <v>#N/A</v>
      </c>
      <c r="BK176" s="12" t="str">
        <f t="shared" si="304"/>
        <v/>
      </c>
      <c r="BL176" s="6" t="str">
        <f t="shared" si="263"/>
        <v/>
      </c>
      <c r="BM176" s="6" t="str">
        <f t="shared" si="331"/>
        <v/>
      </c>
      <c r="BN176" s="37" t="str">
        <f t="shared" si="264"/>
        <v/>
      </c>
      <c r="BO176" s="54" t="str">
        <f t="shared" si="305"/>
        <v/>
      </c>
      <c r="BP176" s="33"/>
      <c r="BQ176" s="33"/>
      <c r="BR176" s="33"/>
      <c r="BS176" s="33"/>
      <c r="BT176" s="164"/>
      <c r="BU176" s="6" t="e">
        <f t="shared" si="291"/>
        <v>#N/A</v>
      </c>
      <c r="BV176" s="6" t="e">
        <f t="shared" si="292"/>
        <v>#N/A</v>
      </c>
      <c r="BW176" s="6" t="str">
        <f t="shared" si="332"/>
        <v/>
      </c>
      <c r="BX176" s="6" t="str">
        <f>IF(AND(Sufficient_data="Yes",Include_study?="Yes",Moderator&lt;&gt;""),'Moderator Analysis'!F:F-CG$3,"")</f>
        <v/>
      </c>
      <c r="BY176" s="54" t="str">
        <f>IF(AND(Sufficient_data="Yes",Include_study?="Yes",Moderator&lt;&gt;""),Weightf*(Effect_size-CG$5-CG$4*'Moderator Analysis'!F:F)^2,"")</f>
        <v/>
      </c>
      <c r="BZ176" s="33"/>
      <c r="CA176" s="75" t="str">
        <f>IF(AND(Sufficient_data="Yes",Include_study?="Yes",Moderator&lt;&gt;""),1/('Publication Bias Analysis'!F176^2+CG$7),"")</f>
        <v/>
      </c>
      <c r="CB176" s="6" t="str">
        <f>IF(AND(Sufficient_data="Yes",Include_study?="Yes",CA176&lt;&gt;""),Effect_size-'Moderator Analysis'!J$37,"")</f>
        <v/>
      </c>
      <c r="CC176" s="6" t="str">
        <f t="shared" si="333"/>
        <v/>
      </c>
      <c r="CD176" s="54" t="str">
        <f>IF(AND(Sufficient_data="Yes",Include_study?="Yes",CA176&lt;&gt;""),CA:CA*(Effect_size-'Moderator Analysis'!J$29-'Moderator Analysis'!J$30*Moderator)^2,"")</f>
        <v/>
      </c>
      <c r="CI176" s="164"/>
      <c r="CJ176" s="166"/>
      <c r="CK176" s="6" t="str">
        <f t="shared" si="334"/>
        <v/>
      </c>
      <c r="CL176" s="37" t="str">
        <f t="shared" si="335"/>
        <v/>
      </c>
      <c r="CM176" s="37" t="str">
        <f>IF(AND(Include_study?="Yes",Sufficient_data="Yes"),1/(Standard_error^2+IF(Additional_model="Fixed effect",0,'Publication Bias Analysis'!L$32)),"")</f>
        <v/>
      </c>
      <c r="CN176" s="37" t="str">
        <f>IF(AND(Include_study?="Yes",Sufficient_data="Yes"),'Publication Bias Analysis'!E:E-'Publication Bias Analysis'!I$29,"")</f>
        <v/>
      </c>
      <c r="CO176" s="37" t="str">
        <f t="shared" si="336"/>
        <v/>
      </c>
      <c r="CP176" s="37" t="str">
        <f t="shared" si="337"/>
        <v/>
      </c>
      <c r="CQ176" s="104" t="str">
        <f t="shared" si="338"/>
        <v/>
      </c>
      <c r="CR176" s="104" t="str">
        <f>IF(AND(Include_study?="Yes",Sufficient_data="Yes"),CQ:CQ+IF(DC:DC&lt;0,-1,1)*COUNTIF(CQ$2:CQ175,CQ:CQ),"")</f>
        <v/>
      </c>
      <c r="CS176" s="104" t="str">
        <f>IF(AND(Include_study?="Yes",Sufficient_data="Yes"),RANK(DG:DG,DG:DG,1)*IF(DF:DF&lt;0,-1,1)+IF(DF:DF&lt;0,-1,1)*COUNTIF(CQ$2:CQ175,CQ:CQ),"")</f>
        <v/>
      </c>
      <c r="CT176" s="104" t="str">
        <f>IF(AND(Include_study?="Yes",Sufficient_data="Yes"),RANK(DJ:DJ,DJ:DJ,1)*IF(DI:DI&lt;0,-1,1)+IF(DI:DI&lt;0,-1,1)*COUNTIF(CQ$2:CQ175,CQ:CQ),"")</f>
        <v/>
      </c>
      <c r="CU176" s="6" t="e">
        <f>IF(AND(Include_study?="Yes",Sufficient_data="Yes"),'Publication Bias Analysis'!E:E,NA())</f>
        <v>#N/A</v>
      </c>
      <c r="CV176" s="54" t="e">
        <f>IF(AND(Include_study?="Yes",Sufficient_data="Yes"),'Publication Bias Analysis'!F:F,NA())</f>
        <v>#N/A</v>
      </c>
      <c r="CW176" s="33"/>
      <c r="CX176" s="33"/>
      <c r="CY176" s="33"/>
      <c r="CZ176" s="33"/>
      <c r="DA176" s="33"/>
      <c r="DB176" s="157"/>
      <c r="DC17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6" s="6" t="str">
        <f t="shared" si="265"/>
        <v/>
      </c>
      <c r="DE176" s="54" t="str">
        <f>IF(AND(Include_study?="Yes",Sufficient_data="Yes"),1/('Publication Bias Analysis'!F:F^2+IF(Additional_model="Fixed effect",0,$DN$6)),"")</f>
        <v/>
      </c>
      <c r="DF176" s="6" t="str">
        <f>IF(AND(Include_study?="Yes",Sufficient_data="Yes"),IF('Publication Bias Analysis'!L$38="Left",'Publication Bias Analysis'!E:E-DN$3,DN$3-'Publication Bias Analysis'!E:E),"")</f>
        <v/>
      </c>
      <c r="DG176" s="6" t="str">
        <f t="shared" si="266"/>
        <v/>
      </c>
      <c r="DH176" s="54" t="str">
        <f>IF(AND(DF176&lt;&gt;"",CR176&lt;=MAX(CR:CR)-DN$7),1/('Publication Bias Analysis'!F:F^2+IF(Additional_model="Fixed effect",0,$DN$13)),"")</f>
        <v/>
      </c>
      <c r="DI176" s="6" t="str">
        <f>IF(AND(Include_study?="Yes",Sufficient_data="Yes"),IF('Publication Bias Analysis'!L$38="Left",'Publication Bias Analysis'!E:E-DN$10,DN$10-'Publication Bias Analysis'!E:E),"")</f>
        <v/>
      </c>
      <c r="DJ176" s="6" t="str">
        <f t="shared" si="267"/>
        <v/>
      </c>
      <c r="DK176" s="54" t="str">
        <f t="shared" si="339"/>
        <v/>
      </c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W176" s="33"/>
      <c r="DX176" s="33"/>
      <c r="DY176" s="33"/>
      <c r="DZ176" s="33"/>
      <c r="EA176" s="33"/>
      <c r="EB176" s="157"/>
      <c r="EC176" s="6" t="str">
        <f>IF(AND(Include_study?="Yes",Sufficient_data="Yes"),Calculations!CO:CO-AVERAGE(Calculations!CO:CO),"")</f>
        <v/>
      </c>
      <c r="ED176" s="54" t="str">
        <f>IF(AND(Include_study?="Yes",Sufficient_data="Yes"),Calculations!CP176-('Publication Bias Analysis'!P$3+Calculations!CO176*'Publication Bias Analysis'!P$4),"")</f>
        <v/>
      </c>
      <c r="EE176" s="33"/>
      <c r="EF176" s="157"/>
      <c r="EG176" s="6" t="str">
        <f t="shared" si="340"/>
        <v/>
      </c>
      <c r="EH176" s="6" t="str">
        <f t="shared" si="341"/>
        <v/>
      </c>
      <c r="EI176" s="10" t="str">
        <f t="shared" si="342"/>
        <v/>
      </c>
      <c r="EJ176" s="10" t="str">
        <f t="shared" si="343"/>
        <v/>
      </c>
      <c r="EK176" s="10" t="str">
        <f>IF(AND(Include_study?="Yes",Sufficient_data="Yes"),COUNTIFS(EI$2:EI175,"&lt;"&amp;EI176,EJ$2:EJ175,"&lt;"&amp;EJ176)+COUNTIFS(EI$2:EI175,"&gt;"&amp;EI176,EJ$2:EJ175,"&gt;"&amp;EJ176)+COUNTIFS(EI177:EI$201,"&lt;"&amp;EI176,EJ177:EJ$201,"&lt;"&amp;EJ176)+COUNTIFS(EI177:EI$201,"&gt;"&amp;EI176,EJ177:EJ$201,"&gt;"&amp;EJ176),"")</f>
        <v/>
      </c>
      <c r="EL176" s="70" t="str">
        <f>IF(AND(Include_study?="Yes",Sufficient_data="Yes"),COUNTIFS(EI$2:EI175,"&lt;"&amp;EI176,EJ$2:EJ175,"&gt;"&amp;EJ176)+COUNTIFS(EI$2:EI175,"&gt;"&amp;EI176,EJ$2:EJ175,"&lt;"&amp;EJ176)+COUNTIFS(EI177:EI$201,"&lt;"&amp;EI176,EJ177:EJ$201,"&gt;"&amp;EJ176)+COUNTIFS(EI177:EI$201,"&gt;"&amp;EI176,EJ177:EJ$201,"&lt;"&amp;EJ176),"")</f>
        <v/>
      </c>
      <c r="EN176" s="157"/>
      <c r="EO176" s="33"/>
      <c r="EP176" s="33"/>
      <c r="EQ176" s="33"/>
      <c r="ER176" s="33"/>
      <c r="ES176" s="157"/>
      <c r="ET176" s="6" t="e">
        <f t="shared" si="344"/>
        <v>#N/A</v>
      </c>
      <c r="EU176" s="54" t="e">
        <f t="shared" si="345"/>
        <v>#N/A</v>
      </c>
      <c r="EV176" s="33"/>
      <c r="EW176" s="33"/>
      <c r="EX176" s="33"/>
      <c r="EY176" s="33"/>
      <c r="EZ176" s="33"/>
      <c r="FA176" s="157"/>
      <c r="FB176" s="10" t="str">
        <f>IF('Publication Bias Analysis'!AS:AS&lt;&gt;"",RANK('Publication Bias Analysis'!AS:AS,'Publication Bias Analysis'!AS:AS,1)+COUNTIF('Publication Bias Analysis'!AS$2:AS175,'Publication Bias Analysis'!AS176),"")</f>
        <v/>
      </c>
      <c r="FC176" s="6" t="str">
        <f t="shared" si="268"/>
        <v/>
      </c>
      <c r="FD176" s="43" t="e">
        <f>IF(AND(Include_study?="Yes",Sufficient_data="Yes"),'Publication Bias Analysis'!AR176,NA())</f>
        <v>#N/A</v>
      </c>
      <c r="FE176" s="43" t="e">
        <f>IF(AND(Include_study?="Yes",Sufficient_data="Yes"),'Publication Bias Analysis'!AS176,NA())</f>
        <v>#N/A</v>
      </c>
      <c r="FF176" s="6" t="str">
        <f>IF(AND(Include_study?="Yes",Sufficient_data="Yes"),Calculations!FD176-AVERAGE('Publication Bias Analysis'!AR:AR),"")</f>
        <v/>
      </c>
      <c r="FG176" s="54" t="str">
        <f>IF(AND(Include_study?="Yes",Sufficient_data="Yes"),FE:FE-('Publication Bias Analysis'!AV$30+'Publication Bias Analysis'!AV$31*FD:FD),"")</f>
        <v/>
      </c>
      <c r="FM176" s="157"/>
      <c r="FN176" s="6" t="str">
        <f t="shared" si="303"/>
        <v/>
      </c>
      <c r="FO176" s="6" t="str">
        <f t="shared" si="269"/>
        <v/>
      </c>
      <c r="FP176" s="54" t="str">
        <f t="shared" si="306"/>
        <v/>
      </c>
      <c r="FQ176" s="33"/>
    </row>
    <row r="177" spans="1:173" x14ac:dyDescent="0.2">
      <c r="A177" s="163"/>
      <c r="B177" s="10" t="str">
        <f>IF(AND(Sufficient_data="Yes",Include_study?="Yes"),IF(AND(Sort_By=$E$1,Order="Ascending"),IF(Input!Study_name="",COUNTIFS(Input!Study_name,"&lt;&gt;"&amp;"",Include_study?,"Yes",Sufficient_data,"Yes")+1,IF(COUNT(E177)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7" s="10" t="str">
        <f>IF(B177&lt;&gt;"",IF(B177=0,COUNTIF(B$2:B176,0)+1,COUNTIF(B$2:B176,B177)+COUNTIF(B:B,"&lt;"&amp;B177)+1),"")</f>
        <v/>
      </c>
      <c r="D177" s="10" t="str">
        <f t="shared" si="307"/>
        <v/>
      </c>
      <c r="E177" s="6" t="str">
        <f>IF(AND(Sufficient_data="Yes",Include_study?="Yes",Input!Study_name&lt;&gt;""),Input!Study_name,"")</f>
        <v/>
      </c>
      <c r="F177" s="6" t="str">
        <f>IF(AND(Sufficient_data="Yes",Include_study?="Yes"),Input!Effect_size,"")</f>
        <v/>
      </c>
      <c r="G177" s="10" t="str">
        <f>IF(AND(Sufficient_data="Yes",Include_study?="Yes",Input!Number_of_observations&lt;&gt;""),Input!Number_of_observations,"")</f>
        <v/>
      </c>
      <c r="H177" s="6" t="str">
        <f>IF(AND(Sufficient_data="Yes",Include_study?="Yes"),Input!Standard_error,"")</f>
        <v/>
      </c>
      <c r="I177" s="6" t="str">
        <f t="shared" si="308"/>
        <v/>
      </c>
      <c r="J177" s="6" t="str">
        <f t="shared" si="309"/>
        <v/>
      </c>
      <c r="K177" s="6" t="str">
        <f t="shared" si="310"/>
        <v/>
      </c>
      <c r="L177" s="6" t="str">
        <f t="shared" si="311"/>
        <v/>
      </c>
      <c r="M177" s="120" t="str">
        <f t="shared" si="312"/>
        <v/>
      </c>
      <c r="N177" s="54" t="str">
        <f t="shared" si="313"/>
        <v/>
      </c>
      <c r="O177" s="33"/>
      <c r="P177" s="75" t="e">
        <f t="shared" si="314"/>
        <v>#N/A</v>
      </c>
      <c r="Q177" s="6" t="e">
        <f>IF(AND(Sufficient_data="Yes",Include_study?="Yes",Input!Number_of_observations&lt;&gt;""),Effect_size-CI_Lower_limit,NA())</f>
        <v>#N/A</v>
      </c>
      <c r="R177" s="54" t="e">
        <f>IF(AND(Sufficient_data="Yes",Include_study?="Yes",Input!Number_of_observations&lt;&gt;""),CI_Upper_limit-Effect_size,NA())</f>
        <v>#N/A</v>
      </c>
      <c r="S177" s="33"/>
      <c r="T177" s="33"/>
      <c r="U177" s="33"/>
      <c r="V177" s="33"/>
      <c r="W177" s="163"/>
      <c r="X177" s="16" t="str">
        <f t="shared" si="245"/>
        <v/>
      </c>
      <c r="Y177" s="6" t="str">
        <f t="shared" si="315"/>
        <v/>
      </c>
      <c r="Z177" s="6" t="str">
        <f t="shared" si="316"/>
        <v/>
      </c>
      <c r="AA177" s="6" t="str">
        <f>IF(AND(Sufficient_data="Yes",Include_study?="Yes",Subgroup&lt;&gt;""),Input!Effect_size,"")</f>
        <v/>
      </c>
      <c r="AB177" s="6" t="str">
        <f t="shared" si="317"/>
        <v/>
      </c>
      <c r="AC177" s="6" t="str">
        <f t="shared" si="318"/>
        <v/>
      </c>
      <c r="AD177" s="6" t="str">
        <f t="shared" si="319"/>
        <v/>
      </c>
      <c r="AE177" s="6" t="str">
        <f t="shared" si="320"/>
        <v/>
      </c>
      <c r="AF177" s="6" t="str">
        <f t="shared" si="321"/>
        <v/>
      </c>
      <c r="AG177" s="125" t="str">
        <f t="shared" si="280"/>
        <v/>
      </c>
      <c r="AH177" s="128" t="str">
        <f t="shared" si="322"/>
        <v/>
      </c>
      <c r="AI177" s="33"/>
      <c r="AJ177" s="75" t="e">
        <f t="shared" si="246"/>
        <v>#N/A</v>
      </c>
      <c r="AK177" s="37" t="e">
        <f t="shared" si="323"/>
        <v>#N/A</v>
      </c>
      <c r="AL177" s="54" t="e">
        <f t="shared" si="324"/>
        <v>#N/A</v>
      </c>
      <c r="AM177" s="33"/>
      <c r="AN177" s="77" t="str">
        <f t="shared" si="247"/>
        <v/>
      </c>
      <c r="AO177" s="6" t="str">
        <f>IF(AND(Sufficient_data="Yes",Include_study?="Yes",Subgroup&lt;&gt;""),IF(COUNTIFS(Input!G$2:G176,"="&amp;"Yes",Input!C$2:C176,"="&amp;"Yes",Input!H$2:H176,"="&amp;Subgroup)&gt;0,"",Subgroup),"")</f>
        <v/>
      </c>
      <c r="AP177" s="16" t="str">
        <f t="shared" si="248"/>
        <v/>
      </c>
      <c r="AQ177" s="10" t="str">
        <f t="shared" si="249"/>
        <v/>
      </c>
      <c r="AR177" s="6" t="str">
        <f t="shared" si="250"/>
        <v/>
      </c>
      <c r="AS177" s="24" t="str">
        <f t="shared" si="251"/>
        <v/>
      </c>
      <c r="AT177" s="12" t="str">
        <f t="shared" si="252"/>
        <v/>
      </c>
      <c r="AU177" s="6" t="str">
        <f t="shared" si="253"/>
        <v/>
      </c>
      <c r="AV177" s="43" t="str">
        <f t="shared" si="325"/>
        <v/>
      </c>
      <c r="AW177" s="6" t="str">
        <f t="shared" si="254"/>
        <v/>
      </c>
      <c r="AX177" s="6" t="str">
        <f t="shared" si="255"/>
        <v/>
      </c>
      <c r="AY177" s="43" t="str">
        <f t="shared" si="326"/>
        <v/>
      </c>
      <c r="AZ177" s="16" t="str">
        <f t="shared" si="256"/>
        <v/>
      </c>
      <c r="BA177" s="131" t="str">
        <f t="shared" si="327"/>
        <v/>
      </c>
      <c r="BB177" s="131" t="str">
        <f t="shared" si="328"/>
        <v/>
      </c>
      <c r="BC177" s="6" t="str">
        <f t="shared" si="257"/>
        <v/>
      </c>
      <c r="BD177" s="6" t="str">
        <f t="shared" si="258"/>
        <v/>
      </c>
      <c r="BE177" s="131" t="str">
        <f t="shared" si="329"/>
        <v/>
      </c>
      <c r="BF177" s="131" t="str">
        <f t="shared" si="330"/>
        <v/>
      </c>
      <c r="BG177" s="6" t="str">
        <f t="shared" si="259"/>
        <v/>
      </c>
      <c r="BH177" s="6" t="str">
        <f t="shared" si="260"/>
        <v/>
      </c>
      <c r="BI177" s="6" t="str">
        <f t="shared" si="261"/>
        <v/>
      </c>
      <c r="BJ177" s="6" t="e">
        <f t="shared" si="262"/>
        <v>#N/A</v>
      </c>
      <c r="BK177" s="12" t="str">
        <f t="shared" si="304"/>
        <v/>
      </c>
      <c r="BL177" s="6" t="str">
        <f t="shared" si="263"/>
        <v/>
      </c>
      <c r="BM177" s="6" t="str">
        <f t="shared" si="331"/>
        <v/>
      </c>
      <c r="BN177" s="37" t="str">
        <f t="shared" si="264"/>
        <v/>
      </c>
      <c r="BO177" s="54" t="str">
        <f t="shared" si="305"/>
        <v/>
      </c>
      <c r="BP177" s="33"/>
      <c r="BQ177" s="33"/>
      <c r="BR177" s="33"/>
      <c r="BS177" s="33"/>
      <c r="BT177" s="164"/>
      <c r="BU177" s="6" t="e">
        <f t="shared" si="291"/>
        <v>#N/A</v>
      </c>
      <c r="BV177" s="6" t="e">
        <f t="shared" si="292"/>
        <v>#N/A</v>
      </c>
      <c r="BW177" s="6" t="str">
        <f t="shared" si="332"/>
        <v/>
      </c>
      <c r="BX177" s="6" t="str">
        <f>IF(AND(Sufficient_data="Yes",Include_study?="Yes",Moderator&lt;&gt;""),'Moderator Analysis'!F:F-CG$3,"")</f>
        <v/>
      </c>
      <c r="BY177" s="54" t="str">
        <f>IF(AND(Sufficient_data="Yes",Include_study?="Yes",Moderator&lt;&gt;""),Weightf*(Effect_size-CG$5-CG$4*'Moderator Analysis'!F:F)^2,"")</f>
        <v/>
      </c>
      <c r="BZ177" s="33"/>
      <c r="CA177" s="75" t="str">
        <f>IF(AND(Sufficient_data="Yes",Include_study?="Yes",Moderator&lt;&gt;""),1/('Publication Bias Analysis'!F177^2+CG$7),"")</f>
        <v/>
      </c>
      <c r="CB177" s="6" t="str">
        <f>IF(AND(Sufficient_data="Yes",Include_study?="Yes",CA177&lt;&gt;""),Effect_size-'Moderator Analysis'!J$37,"")</f>
        <v/>
      </c>
      <c r="CC177" s="6" t="str">
        <f t="shared" si="333"/>
        <v/>
      </c>
      <c r="CD177" s="54" t="str">
        <f>IF(AND(Sufficient_data="Yes",Include_study?="Yes",CA177&lt;&gt;""),CA:CA*(Effect_size-'Moderator Analysis'!J$29-'Moderator Analysis'!J$30*Moderator)^2,"")</f>
        <v/>
      </c>
      <c r="CI177" s="164"/>
      <c r="CJ177" s="166"/>
      <c r="CK177" s="6" t="str">
        <f t="shared" si="334"/>
        <v/>
      </c>
      <c r="CL177" s="37" t="str">
        <f t="shared" si="335"/>
        <v/>
      </c>
      <c r="CM177" s="37" t="str">
        <f>IF(AND(Include_study?="Yes",Sufficient_data="Yes"),1/(Standard_error^2+IF(Additional_model="Fixed effect",0,'Publication Bias Analysis'!L$32)),"")</f>
        <v/>
      </c>
      <c r="CN177" s="37" t="str">
        <f>IF(AND(Include_study?="Yes",Sufficient_data="Yes"),'Publication Bias Analysis'!E:E-'Publication Bias Analysis'!I$29,"")</f>
        <v/>
      </c>
      <c r="CO177" s="37" t="str">
        <f t="shared" si="336"/>
        <v/>
      </c>
      <c r="CP177" s="37" t="str">
        <f t="shared" si="337"/>
        <v/>
      </c>
      <c r="CQ177" s="104" t="str">
        <f t="shared" si="338"/>
        <v/>
      </c>
      <c r="CR177" s="104" t="str">
        <f>IF(AND(Include_study?="Yes",Sufficient_data="Yes"),CQ:CQ+IF(DC:DC&lt;0,-1,1)*COUNTIF(CQ$2:CQ176,CQ:CQ),"")</f>
        <v/>
      </c>
      <c r="CS177" s="104" t="str">
        <f>IF(AND(Include_study?="Yes",Sufficient_data="Yes"),RANK(DG:DG,DG:DG,1)*IF(DF:DF&lt;0,-1,1)+IF(DF:DF&lt;0,-1,1)*COUNTIF(CQ$2:CQ176,CQ:CQ),"")</f>
        <v/>
      </c>
      <c r="CT177" s="104" t="str">
        <f>IF(AND(Include_study?="Yes",Sufficient_data="Yes"),RANK(DJ:DJ,DJ:DJ,1)*IF(DI:DI&lt;0,-1,1)+IF(DI:DI&lt;0,-1,1)*COUNTIF(CQ$2:CQ176,CQ:CQ),"")</f>
        <v/>
      </c>
      <c r="CU177" s="6" t="e">
        <f>IF(AND(Include_study?="Yes",Sufficient_data="Yes"),'Publication Bias Analysis'!E:E,NA())</f>
        <v>#N/A</v>
      </c>
      <c r="CV177" s="54" t="e">
        <f>IF(AND(Include_study?="Yes",Sufficient_data="Yes"),'Publication Bias Analysis'!F:F,NA())</f>
        <v>#N/A</v>
      </c>
      <c r="CW177" s="33"/>
      <c r="CX177" s="33"/>
      <c r="CY177" s="33"/>
      <c r="CZ177" s="33"/>
      <c r="DA177" s="33"/>
      <c r="DB177" s="157"/>
      <c r="DC17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7" s="6" t="str">
        <f t="shared" si="265"/>
        <v/>
      </c>
      <c r="DE177" s="54" t="str">
        <f>IF(AND(Include_study?="Yes",Sufficient_data="Yes"),1/('Publication Bias Analysis'!F:F^2+IF(Additional_model="Fixed effect",0,$DN$6)),"")</f>
        <v/>
      </c>
      <c r="DF177" s="6" t="str">
        <f>IF(AND(Include_study?="Yes",Sufficient_data="Yes"),IF('Publication Bias Analysis'!L$38="Left",'Publication Bias Analysis'!E:E-DN$3,DN$3-'Publication Bias Analysis'!E:E),"")</f>
        <v/>
      </c>
      <c r="DG177" s="6" t="str">
        <f t="shared" si="266"/>
        <v/>
      </c>
      <c r="DH177" s="54" t="str">
        <f>IF(AND(DF177&lt;&gt;"",CR177&lt;=MAX(CR:CR)-DN$7),1/('Publication Bias Analysis'!F:F^2+IF(Additional_model="Fixed effect",0,$DN$13)),"")</f>
        <v/>
      </c>
      <c r="DI177" s="6" t="str">
        <f>IF(AND(Include_study?="Yes",Sufficient_data="Yes"),IF('Publication Bias Analysis'!L$38="Left",'Publication Bias Analysis'!E:E-DN$10,DN$10-'Publication Bias Analysis'!E:E),"")</f>
        <v/>
      </c>
      <c r="DJ177" s="6" t="str">
        <f t="shared" si="267"/>
        <v/>
      </c>
      <c r="DK177" s="54" t="str">
        <f t="shared" si="339"/>
        <v/>
      </c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W177" s="33"/>
      <c r="DX177" s="33"/>
      <c r="DY177" s="33"/>
      <c r="DZ177" s="33"/>
      <c r="EA177" s="33"/>
      <c r="EB177" s="157"/>
      <c r="EC177" s="6" t="str">
        <f>IF(AND(Include_study?="Yes",Sufficient_data="Yes"),Calculations!CO:CO-AVERAGE(Calculations!CO:CO),"")</f>
        <v/>
      </c>
      <c r="ED177" s="54" t="str">
        <f>IF(AND(Include_study?="Yes",Sufficient_data="Yes"),Calculations!CP177-('Publication Bias Analysis'!P$3+Calculations!CO177*'Publication Bias Analysis'!P$4),"")</f>
        <v/>
      </c>
      <c r="EE177" s="33"/>
      <c r="EF177" s="157"/>
      <c r="EG177" s="6" t="str">
        <f t="shared" si="340"/>
        <v/>
      </c>
      <c r="EH177" s="6" t="str">
        <f t="shared" si="341"/>
        <v/>
      </c>
      <c r="EI177" s="10" t="str">
        <f t="shared" si="342"/>
        <v/>
      </c>
      <c r="EJ177" s="10" t="str">
        <f t="shared" si="343"/>
        <v/>
      </c>
      <c r="EK177" s="10" t="str">
        <f>IF(AND(Include_study?="Yes",Sufficient_data="Yes"),COUNTIFS(EI$2:EI176,"&lt;"&amp;EI177,EJ$2:EJ176,"&lt;"&amp;EJ177)+COUNTIFS(EI$2:EI176,"&gt;"&amp;EI177,EJ$2:EJ176,"&gt;"&amp;EJ177)+COUNTIFS(EI178:EI$201,"&lt;"&amp;EI177,EJ178:EJ$201,"&lt;"&amp;EJ177)+COUNTIFS(EI178:EI$201,"&gt;"&amp;EI177,EJ178:EJ$201,"&gt;"&amp;EJ177),"")</f>
        <v/>
      </c>
      <c r="EL177" s="70" t="str">
        <f>IF(AND(Include_study?="Yes",Sufficient_data="Yes"),COUNTIFS(EI$2:EI176,"&lt;"&amp;EI177,EJ$2:EJ176,"&gt;"&amp;EJ177)+COUNTIFS(EI$2:EI176,"&gt;"&amp;EI177,EJ$2:EJ176,"&lt;"&amp;EJ177)+COUNTIFS(EI178:EI$201,"&lt;"&amp;EI177,EJ178:EJ$201,"&gt;"&amp;EJ177)+COUNTIFS(EI178:EI$201,"&gt;"&amp;EI177,EJ178:EJ$201,"&lt;"&amp;EJ177),"")</f>
        <v/>
      </c>
      <c r="EN177" s="157"/>
      <c r="EO177" s="33"/>
      <c r="EP177" s="33"/>
      <c r="EQ177" s="33"/>
      <c r="ER177" s="33"/>
      <c r="ES177" s="157"/>
      <c r="ET177" s="6" t="e">
        <f t="shared" si="344"/>
        <v>#N/A</v>
      </c>
      <c r="EU177" s="54" t="e">
        <f t="shared" si="345"/>
        <v>#N/A</v>
      </c>
      <c r="EV177" s="33"/>
      <c r="EW177" s="33"/>
      <c r="EX177" s="33"/>
      <c r="EY177" s="33"/>
      <c r="EZ177" s="33"/>
      <c r="FA177" s="157"/>
      <c r="FB177" s="10" t="str">
        <f>IF('Publication Bias Analysis'!AS:AS&lt;&gt;"",RANK('Publication Bias Analysis'!AS:AS,'Publication Bias Analysis'!AS:AS,1)+COUNTIF('Publication Bias Analysis'!AS$2:AS176,'Publication Bias Analysis'!AS177),"")</f>
        <v/>
      </c>
      <c r="FC177" s="6" t="str">
        <f t="shared" si="268"/>
        <v/>
      </c>
      <c r="FD177" s="43" t="e">
        <f>IF(AND(Include_study?="Yes",Sufficient_data="Yes"),'Publication Bias Analysis'!AR177,NA())</f>
        <v>#N/A</v>
      </c>
      <c r="FE177" s="43" t="e">
        <f>IF(AND(Include_study?="Yes",Sufficient_data="Yes"),'Publication Bias Analysis'!AS177,NA())</f>
        <v>#N/A</v>
      </c>
      <c r="FF177" s="6" t="str">
        <f>IF(AND(Include_study?="Yes",Sufficient_data="Yes"),Calculations!FD177-AVERAGE('Publication Bias Analysis'!AR:AR),"")</f>
        <v/>
      </c>
      <c r="FG177" s="54" t="str">
        <f>IF(AND(Include_study?="Yes",Sufficient_data="Yes"),FE:FE-('Publication Bias Analysis'!AV$30+'Publication Bias Analysis'!AV$31*FD:FD),"")</f>
        <v/>
      </c>
      <c r="FM177" s="157"/>
      <c r="FN177" s="6" t="str">
        <f t="shared" si="303"/>
        <v/>
      </c>
      <c r="FO177" s="6" t="str">
        <f t="shared" si="269"/>
        <v/>
      </c>
      <c r="FP177" s="54" t="str">
        <f t="shared" si="306"/>
        <v/>
      </c>
      <c r="FQ177" s="33"/>
    </row>
    <row r="178" spans="1:173" x14ac:dyDescent="0.2">
      <c r="A178" s="163"/>
      <c r="B178" s="10" t="str">
        <f>IF(AND(Sufficient_data="Yes",Include_study?="Yes"),IF(AND(Sort_By=$E$1,Order="Ascending"),IF(Input!Study_name="",COUNTIFS(Input!Study_name,"&lt;&gt;"&amp;"",Include_study?,"Yes",Sufficient_data,"Yes")+1,IF(COUNT(E178)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8" s="10" t="str">
        <f>IF(B178&lt;&gt;"",IF(B178=0,COUNTIF(B$2:B177,0)+1,COUNTIF(B$2:B177,B178)+COUNTIF(B:B,"&lt;"&amp;B178)+1),"")</f>
        <v/>
      </c>
      <c r="D178" s="10" t="str">
        <f t="shared" si="307"/>
        <v/>
      </c>
      <c r="E178" s="6" t="str">
        <f>IF(AND(Sufficient_data="Yes",Include_study?="Yes",Input!Study_name&lt;&gt;""),Input!Study_name,"")</f>
        <v/>
      </c>
      <c r="F178" s="6" t="str">
        <f>IF(AND(Sufficient_data="Yes",Include_study?="Yes"),Input!Effect_size,"")</f>
        <v/>
      </c>
      <c r="G178" s="10" t="str">
        <f>IF(AND(Sufficient_data="Yes",Include_study?="Yes",Input!Number_of_observations&lt;&gt;""),Input!Number_of_observations,"")</f>
        <v/>
      </c>
      <c r="H178" s="6" t="str">
        <f>IF(AND(Sufficient_data="Yes",Include_study?="Yes"),Input!Standard_error,"")</f>
        <v/>
      </c>
      <c r="I178" s="6" t="str">
        <f t="shared" si="308"/>
        <v/>
      </c>
      <c r="J178" s="6" t="str">
        <f t="shared" si="309"/>
        <v/>
      </c>
      <c r="K178" s="6" t="str">
        <f t="shared" si="310"/>
        <v/>
      </c>
      <c r="L178" s="6" t="str">
        <f t="shared" si="311"/>
        <v/>
      </c>
      <c r="M178" s="120" t="str">
        <f t="shared" si="312"/>
        <v/>
      </c>
      <c r="N178" s="54" t="str">
        <f t="shared" si="313"/>
        <v/>
      </c>
      <c r="O178" s="33"/>
      <c r="P178" s="75" t="e">
        <f t="shared" si="314"/>
        <v>#N/A</v>
      </c>
      <c r="Q178" s="6" t="e">
        <f>IF(AND(Sufficient_data="Yes",Include_study?="Yes",Input!Number_of_observations&lt;&gt;""),Effect_size-CI_Lower_limit,NA())</f>
        <v>#N/A</v>
      </c>
      <c r="R178" s="54" t="e">
        <f>IF(AND(Sufficient_data="Yes",Include_study?="Yes",Input!Number_of_observations&lt;&gt;""),CI_Upper_limit-Effect_size,NA())</f>
        <v>#N/A</v>
      </c>
      <c r="S178" s="33"/>
      <c r="T178" s="33"/>
      <c r="U178" s="33"/>
      <c r="V178" s="33"/>
      <c r="W178" s="163"/>
      <c r="X178" s="16" t="str">
        <f t="shared" si="245"/>
        <v/>
      </c>
      <c r="Y178" s="6" t="str">
        <f t="shared" si="315"/>
        <v/>
      </c>
      <c r="Z178" s="6" t="str">
        <f t="shared" si="316"/>
        <v/>
      </c>
      <c r="AA178" s="6" t="str">
        <f>IF(AND(Sufficient_data="Yes",Include_study?="Yes",Subgroup&lt;&gt;""),Input!Effect_size,"")</f>
        <v/>
      </c>
      <c r="AB178" s="6" t="str">
        <f t="shared" si="317"/>
        <v/>
      </c>
      <c r="AC178" s="6" t="str">
        <f t="shared" si="318"/>
        <v/>
      </c>
      <c r="AD178" s="6" t="str">
        <f t="shared" si="319"/>
        <v/>
      </c>
      <c r="AE178" s="6" t="str">
        <f t="shared" si="320"/>
        <v/>
      </c>
      <c r="AF178" s="6" t="str">
        <f t="shared" si="321"/>
        <v/>
      </c>
      <c r="AG178" s="125" t="str">
        <f t="shared" si="280"/>
        <v/>
      </c>
      <c r="AH178" s="128" t="str">
        <f t="shared" si="322"/>
        <v/>
      </c>
      <c r="AI178" s="33"/>
      <c r="AJ178" s="75" t="e">
        <f t="shared" si="246"/>
        <v>#N/A</v>
      </c>
      <c r="AK178" s="37" t="e">
        <f t="shared" si="323"/>
        <v>#N/A</v>
      </c>
      <c r="AL178" s="54" t="e">
        <f t="shared" si="324"/>
        <v>#N/A</v>
      </c>
      <c r="AM178" s="33"/>
      <c r="AN178" s="77" t="str">
        <f t="shared" si="247"/>
        <v/>
      </c>
      <c r="AO178" s="6" t="str">
        <f>IF(AND(Sufficient_data="Yes",Include_study?="Yes",Subgroup&lt;&gt;""),IF(COUNTIFS(Input!G$2:G177,"="&amp;"Yes",Input!C$2:C177,"="&amp;"Yes",Input!H$2:H177,"="&amp;Subgroup)&gt;0,"",Subgroup),"")</f>
        <v/>
      </c>
      <c r="AP178" s="16" t="str">
        <f t="shared" si="248"/>
        <v/>
      </c>
      <c r="AQ178" s="10" t="str">
        <f t="shared" si="249"/>
        <v/>
      </c>
      <c r="AR178" s="6" t="str">
        <f t="shared" si="250"/>
        <v/>
      </c>
      <c r="AS178" s="24" t="str">
        <f t="shared" si="251"/>
        <v/>
      </c>
      <c r="AT178" s="12" t="str">
        <f t="shared" si="252"/>
        <v/>
      </c>
      <c r="AU178" s="6" t="str">
        <f t="shared" si="253"/>
        <v/>
      </c>
      <c r="AV178" s="43" t="str">
        <f t="shared" si="325"/>
        <v/>
      </c>
      <c r="AW178" s="6" t="str">
        <f t="shared" si="254"/>
        <v/>
      </c>
      <c r="AX178" s="6" t="str">
        <f t="shared" si="255"/>
        <v/>
      </c>
      <c r="AY178" s="43" t="str">
        <f t="shared" si="326"/>
        <v/>
      </c>
      <c r="AZ178" s="16" t="str">
        <f t="shared" si="256"/>
        <v/>
      </c>
      <c r="BA178" s="131" t="str">
        <f t="shared" si="327"/>
        <v/>
      </c>
      <c r="BB178" s="131" t="str">
        <f t="shared" si="328"/>
        <v/>
      </c>
      <c r="BC178" s="6" t="str">
        <f t="shared" si="257"/>
        <v/>
      </c>
      <c r="BD178" s="6" t="str">
        <f t="shared" si="258"/>
        <v/>
      </c>
      <c r="BE178" s="131" t="str">
        <f t="shared" si="329"/>
        <v/>
      </c>
      <c r="BF178" s="131" t="str">
        <f t="shared" si="330"/>
        <v/>
      </c>
      <c r="BG178" s="6" t="str">
        <f t="shared" si="259"/>
        <v/>
      </c>
      <c r="BH178" s="6" t="str">
        <f t="shared" si="260"/>
        <v/>
      </c>
      <c r="BI178" s="6" t="str">
        <f t="shared" si="261"/>
        <v/>
      </c>
      <c r="BJ178" s="6" t="e">
        <f t="shared" si="262"/>
        <v>#N/A</v>
      </c>
      <c r="BK178" s="12" t="str">
        <f t="shared" si="304"/>
        <v/>
      </c>
      <c r="BL178" s="6" t="str">
        <f t="shared" si="263"/>
        <v/>
      </c>
      <c r="BM178" s="6" t="str">
        <f t="shared" si="331"/>
        <v/>
      </c>
      <c r="BN178" s="37" t="str">
        <f t="shared" si="264"/>
        <v/>
      </c>
      <c r="BO178" s="54" t="str">
        <f t="shared" si="305"/>
        <v/>
      </c>
      <c r="BP178" s="33"/>
      <c r="BQ178" s="33"/>
      <c r="BR178" s="33"/>
      <c r="BS178" s="33"/>
      <c r="BT178" s="164"/>
      <c r="BU178" s="6" t="e">
        <f t="shared" si="291"/>
        <v>#N/A</v>
      </c>
      <c r="BV178" s="6" t="e">
        <f t="shared" si="292"/>
        <v>#N/A</v>
      </c>
      <c r="BW178" s="6" t="str">
        <f t="shared" si="332"/>
        <v/>
      </c>
      <c r="BX178" s="6" t="str">
        <f>IF(AND(Sufficient_data="Yes",Include_study?="Yes",Moderator&lt;&gt;""),'Moderator Analysis'!F:F-CG$3,"")</f>
        <v/>
      </c>
      <c r="BY178" s="54" t="str">
        <f>IF(AND(Sufficient_data="Yes",Include_study?="Yes",Moderator&lt;&gt;""),Weightf*(Effect_size-CG$5-CG$4*'Moderator Analysis'!F:F)^2,"")</f>
        <v/>
      </c>
      <c r="BZ178" s="33"/>
      <c r="CA178" s="75" t="str">
        <f>IF(AND(Sufficient_data="Yes",Include_study?="Yes",Moderator&lt;&gt;""),1/('Publication Bias Analysis'!F178^2+CG$7),"")</f>
        <v/>
      </c>
      <c r="CB178" s="6" t="str">
        <f>IF(AND(Sufficient_data="Yes",Include_study?="Yes",CA178&lt;&gt;""),Effect_size-'Moderator Analysis'!J$37,"")</f>
        <v/>
      </c>
      <c r="CC178" s="6" t="str">
        <f t="shared" si="333"/>
        <v/>
      </c>
      <c r="CD178" s="54" t="str">
        <f>IF(AND(Sufficient_data="Yes",Include_study?="Yes",CA178&lt;&gt;""),CA:CA*(Effect_size-'Moderator Analysis'!J$29-'Moderator Analysis'!J$30*Moderator)^2,"")</f>
        <v/>
      </c>
      <c r="CI178" s="164"/>
      <c r="CJ178" s="166"/>
      <c r="CK178" s="6" t="str">
        <f t="shared" si="334"/>
        <v/>
      </c>
      <c r="CL178" s="37" t="str">
        <f t="shared" si="335"/>
        <v/>
      </c>
      <c r="CM178" s="37" t="str">
        <f>IF(AND(Include_study?="Yes",Sufficient_data="Yes"),1/(Standard_error^2+IF(Additional_model="Fixed effect",0,'Publication Bias Analysis'!L$32)),"")</f>
        <v/>
      </c>
      <c r="CN178" s="37" t="str">
        <f>IF(AND(Include_study?="Yes",Sufficient_data="Yes"),'Publication Bias Analysis'!E:E-'Publication Bias Analysis'!I$29,"")</f>
        <v/>
      </c>
      <c r="CO178" s="37" t="str">
        <f t="shared" si="336"/>
        <v/>
      </c>
      <c r="CP178" s="37" t="str">
        <f t="shared" si="337"/>
        <v/>
      </c>
      <c r="CQ178" s="104" t="str">
        <f t="shared" si="338"/>
        <v/>
      </c>
      <c r="CR178" s="104" t="str">
        <f>IF(AND(Include_study?="Yes",Sufficient_data="Yes"),CQ:CQ+IF(DC:DC&lt;0,-1,1)*COUNTIF(CQ$2:CQ177,CQ:CQ),"")</f>
        <v/>
      </c>
      <c r="CS178" s="104" t="str">
        <f>IF(AND(Include_study?="Yes",Sufficient_data="Yes"),RANK(DG:DG,DG:DG,1)*IF(DF:DF&lt;0,-1,1)+IF(DF:DF&lt;0,-1,1)*COUNTIF(CQ$2:CQ177,CQ:CQ),"")</f>
        <v/>
      </c>
      <c r="CT178" s="104" t="str">
        <f>IF(AND(Include_study?="Yes",Sufficient_data="Yes"),RANK(DJ:DJ,DJ:DJ,1)*IF(DI:DI&lt;0,-1,1)+IF(DI:DI&lt;0,-1,1)*COUNTIF(CQ$2:CQ177,CQ:CQ),"")</f>
        <v/>
      </c>
      <c r="CU178" s="6" t="e">
        <f>IF(AND(Include_study?="Yes",Sufficient_data="Yes"),'Publication Bias Analysis'!E:E,NA())</f>
        <v>#N/A</v>
      </c>
      <c r="CV178" s="54" t="e">
        <f>IF(AND(Include_study?="Yes",Sufficient_data="Yes"),'Publication Bias Analysis'!F:F,NA())</f>
        <v>#N/A</v>
      </c>
      <c r="CW178" s="33"/>
      <c r="CX178" s="33"/>
      <c r="CY178" s="33"/>
      <c r="CZ178" s="33"/>
      <c r="DA178" s="33"/>
      <c r="DB178" s="157"/>
      <c r="DC17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8" s="6" t="str">
        <f t="shared" si="265"/>
        <v/>
      </c>
      <c r="DE178" s="54" t="str">
        <f>IF(AND(Include_study?="Yes",Sufficient_data="Yes"),1/('Publication Bias Analysis'!F:F^2+IF(Additional_model="Fixed effect",0,$DN$6)),"")</f>
        <v/>
      </c>
      <c r="DF178" s="6" t="str">
        <f>IF(AND(Include_study?="Yes",Sufficient_data="Yes"),IF('Publication Bias Analysis'!L$38="Left",'Publication Bias Analysis'!E:E-DN$3,DN$3-'Publication Bias Analysis'!E:E),"")</f>
        <v/>
      </c>
      <c r="DG178" s="6" t="str">
        <f t="shared" si="266"/>
        <v/>
      </c>
      <c r="DH178" s="54" t="str">
        <f>IF(AND(DF178&lt;&gt;"",CR178&lt;=MAX(CR:CR)-DN$7),1/('Publication Bias Analysis'!F:F^2+IF(Additional_model="Fixed effect",0,$DN$13)),"")</f>
        <v/>
      </c>
      <c r="DI178" s="6" t="str">
        <f>IF(AND(Include_study?="Yes",Sufficient_data="Yes"),IF('Publication Bias Analysis'!L$38="Left",'Publication Bias Analysis'!E:E-DN$10,DN$10-'Publication Bias Analysis'!E:E),"")</f>
        <v/>
      </c>
      <c r="DJ178" s="6" t="str">
        <f t="shared" si="267"/>
        <v/>
      </c>
      <c r="DK178" s="54" t="str">
        <f t="shared" si="339"/>
        <v/>
      </c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W178" s="33"/>
      <c r="DX178" s="33"/>
      <c r="DY178" s="33"/>
      <c r="DZ178" s="33"/>
      <c r="EA178" s="33"/>
      <c r="EB178" s="157"/>
      <c r="EC178" s="6" t="str">
        <f>IF(AND(Include_study?="Yes",Sufficient_data="Yes"),Calculations!CO:CO-AVERAGE(Calculations!CO:CO),"")</f>
        <v/>
      </c>
      <c r="ED178" s="54" t="str">
        <f>IF(AND(Include_study?="Yes",Sufficient_data="Yes"),Calculations!CP178-('Publication Bias Analysis'!P$3+Calculations!CO178*'Publication Bias Analysis'!P$4),"")</f>
        <v/>
      </c>
      <c r="EE178" s="33"/>
      <c r="EF178" s="157"/>
      <c r="EG178" s="6" t="str">
        <f t="shared" si="340"/>
        <v/>
      </c>
      <c r="EH178" s="6" t="str">
        <f t="shared" si="341"/>
        <v/>
      </c>
      <c r="EI178" s="10" t="str">
        <f t="shared" si="342"/>
        <v/>
      </c>
      <c r="EJ178" s="10" t="str">
        <f t="shared" si="343"/>
        <v/>
      </c>
      <c r="EK178" s="10" t="str">
        <f>IF(AND(Include_study?="Yes",Sufficient_data="Yes"),COUNTIFS(EI$2:EI177,"&lt;"&amp;EI178,EJ$2:EJ177,"&lt;"&amp;EJ178)+COUNTIFS(EI$2:EI177,"&gt;"&amp;EI178,EJ$2:EJ177,"&gt;"&amp;EJ178)+COUNTIFS(EI179:EI$201,"&lt;"&amp;EI178,EJ179:EJ$201,"&lt;"&amp;EJ178)+COUNTIFS(EI179:EI$201,"&gt;"&amp;EI178,EJ179:EJ$201,"&gt;"&amp;EJ178),"")</f>
        <v/>
      </c>
      <c r="EL178" s="70" t="str">
        <f>IF(AND(Include_study?="Yes",Sufficient_data="Yes"),COUNTIFS(EI$2:EI177,"&lt;"&amp;EI178,EJ$2:EJ177,"&gt;"&amp;EJ178)+COUNTIFS(EI$2:EI177,"&gt;"&amp;EI178,EJ$2:EJ177,"&lt;"&amp;EJ178)+COUNTIFS(EI179:EI$201,"&lt;"&amp;EI178,EJ179:EJ$201,"&gt;"&amp;EJ178)+COUNTIFS(EI179:EI$201,"&gt;"&amp;EI178,EJ179:EJ$201,"&lt;"&amp;EJ178),"")</f>
        <v/>
      </c>
      <c r="EN178" s="157"/>
      <c r="EO178" s="33"/>
      <c r="EP178" s="33"/>
      <c r="EQ178" s="33"/>
      <c r="ER178" s="33"/>
      <c r="ES178" s="157"/>
      <c r="ET178" s="6" t="e">
        <f t="shared" si="344"/>
        <v>#N/A</v>
      </c>
      <c r="EU178" s="54" t="e">
        <f t="shared" si="345"/>
        <v>#N/A</v>
      </c>
      <c r="EV178" s="33"/>
      <c r="EW178" s="33"/>
      <c r="EX178" s="33"/>
      <c r="EY178" s="33"/>
      <c r="EZ178" s="33"/>
      <c r="FA178" s="157"/>
      <c r="FB178" s="10" t="str">
        <f>IF('Publication Bias Analysis'!AS:AS&lt;&gt;"",RANK('Publication Bias Analysis'!AS:AS,'Publication Bias Analysis'!AS:AS,1)+COUNTIF('Publication Bias Analysis'!AS$2:AS177,'Publication Bias Analysis'!AS178),"")</f>
        <v/>
      </c>
      <c r="FC178" s="6" t="str">
        <f t="shared" si="268"/>
        <v/>
      </c>
      <c r="FD178" s="43" t="e">
        <f>IF(AND(Include_study?="Yes",Sufficient_data="Yes"),'Publication Bias Analysis'!AR178,NA())</f>
        <v>#N/A</v>
      </c>
      <c r="FE178" s="43" t="e">
        <f>IF(AND(Include_study?="Yes",Sufficient_data="Yes"),'Publication Bias Analysis'!AS178,NA())</f>
        <v>#N/A</v>
      </c>
      <c r="FF178" s="6" t="str">
        <f>IF(AND(Include_study?="Yes",Sufficient_data="Yes"),Calculations!FD178-AVERAGE('Publication Bias Analysis'!AR:AR),"")</f>
        <v/>
      </c>
      <c r="FG178" s="54" t="str">
        <f>IF(AND(Include_study?="Yes",Sufficient_data="Yes"),FE:FE-('Publication Bias Analysis'!AV$30+'Publication Bias Analysis'!AV$31*FD:FD),"")</f>
        <v/>
      </c>
      <c r="FM178" s="157"/>
      <c r="FN178" s="6" t="str">
        <f t="shared" si="303"/>
        <v/>
      </c>
      <c r="FO178" s="6" t="str">
        <f t="shared" si="269"/>
        <v/>
      </c>
      <c r="FP178" s="54" t="str">
        <f t="shared" si="306"/>
        <v/>
      </c>
      <c r="FQ178" s="33"/>
    </row>
    <row r="179" spans="1:173" x14ac:dyDescent="0.2">
      <c r="A179" s="163"/>
      <c r="B179" s="10" t="str">
        <f>IF(AND(Sufficient_data="Yes",Include_study?="Yes"),IF(AND(Sort_By=$E$1,Order="Ascending"),IF(Input!Study_name="",COUNTIFS(Input!Study_name,"&lt;&gt;"&amp;"",Include_study?,"Yes",Sufficient_data,"Yes")+1,IF(COUNT(E179)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79" s="10" t="str">
        <f>IF(B179&lt;&gt;"",IF(B179=0,COUNTIF(B$2:B178,0)+1,COUNTIF(B$2:B178,B179)+COUNTIF(B:B,"&lt;"&amp;B179)+1),"")</f>
        <v/>
      </c>
      <c r="D179" s="10" t="str">
        <f t="shared" si="307"/>
        <v/>
      </c>
      <c r="E179" s="6" t="str">
        <f>IF(AND(Sufficient_data="Yes",Include_study?="Yes",Input!Study_name&lt;&gt;""),Input!Study_name,"")</f>
        <v/>
      </c>
      <c r="F179" s="6" t="str">
        <f>IF(AND(Sufficient_data="Yes",Include_study?="Yes"),Input!Effect_size,"")</f>
        <v/>
      </c>
      <c r="G179" s="10" t="str">
        <f>IF(AND(Sufficient_data="Yes",Include_study?="Yes",Input!Number_of_observations&lt;&gt;""),Input!Number_of_observations,"")</f>
        <v/>
      </c>
      <c r="H179" s="6" t="str">
        <f>IF(AND(Sufficient_data="Yes",Include_study?="Yes"),Input!Standard_error,"")</f>
        <v/>
      </c>
      <c r="I179" s="6" t="str">
        <f t="shared" si="308"/>
        <v/>
      </c>
      <c r="J179" s="6" t="str">
        <f t="shared" si="309"/>
        <v/>
      </c>
      <c r="K179" s="6" t="str">
        <f t="shared" si="310"/>
        <v/>
      </c>
      <c r="L179" s="6" t="str">
        <f t="shared" si="311"/>
        <v/>
      </c>
      <c r="M179" s="120" t="str">
        <f t="shared" si="312"/>
        <v/>
      </c>
      <c r="N179" s="54" t="str">
        <f t="shared" si="313"/>
        <v/>
      </c>
      <c r="O179" s="33"/>
      <c r="P179" s="75" t="e">
        <f t="shared" si="314"/>
        <v>#N/A</v>
      </c>
      <c r="Q179" s="6" t="e">
        <f>IF(AND(Sufficient_data="Yes",Include_study?="Yes",Input!Number_of_observations&lt;&gt;""),Effect_size-CI_Lower_limit,NA())</f>
        <v>#N/A</v>
      </c>
      <c r="R179" s="54" t="e">
        <f>IF(AND(Sufficient_data="Yes",Include_study?="Yes",Input!Number_of_observations&lt;&gt;""),CI_Upper_limit-Effect_size,NA())</f>
        <v>#N/A</v>
      </c>
      <c r="S179" s="33"/>
      <c r="T179" s="33"/>
      <c r="U179" s="33"/>
      <c r="V179" s="33"/>
      <c r="W179" s="163"/>
      <c r="X179" s="16" t="str">
        <f t="shared" si="245"/>
        <v/>
      </c>
      <c r="Y179" s="6" t="str">
        <f t="shared" si="315"/>
        <v/>
      </c>
      <c r="Z179" s="6" t="str">
        <f t="shared" si="316"/>
        <v/>
      </c>
      <c r="AA179" s="6" t="str">
        <f>IF(AND(Sufficient_data="Yes",Include_study?="Yes",Subgroup&lt;&gt;""),Input!Effect_size,"")</f>
        <v/>
      </c>
      <c r="AB179" s="6" t="str">
        <f t="shared" si="317"/>
        <v/>
      </c>
      <c r="AC179" s="6" t="str">
        <f t="shared" si="318"/>
        <v/>
      </c>
      <c r="AD179" s="6" t="str">
        <f t="shared" si="319"/>
        <v/>
      </c>
      <c r="AE179" s="6" t="str">
        <f t="shared" si="320"/>
        <v/>
      </c>
      <c r="AF179" s="6" t="str">
        <f t="shared" si="321"/>
        <v/>
      </c>
      <c r="AG179" s="125" t="str">
        <f t="shared" si="280"/>
        <v/>
      </c>
      <c r="AH179" s="128" t="str">
        <f t="shared" si="322"/>
        <v/>
      </c>
      <c r="AI179" s="33"/>
      <c r="AJ179" s="75" t="e">
        <f t="shared" si="246"/>
        <v>#N/A</v>
      </c>
      <c r="AK179" s="37" t="e">
        <f t="shared" si="323"/>
        <v>#N/A</v>
      </c>
      <c r="AL179" s="54" t="e">
        <f t="shared" si="324"/>
        <v>#N/A</v>
      </c>
      <c r="AM179" s="33"/>
      <c r="AN179" s="77" t="str">
        <f t="shared" si="247"/>
        <v/>
      </c>
      <c r="AO179" s="6" t="str">
        <f>IF(AND(Sufficient_data="Yes",Include_study?="Yes",Subgroup&lt;&gt;""),IF(COUNTIFS(Input!G$2:G178,"="&amp;"Yes",Input!C$2:C178,"="&amp;"Yes",Input!H$2:H178,"="&amp;Subgroup)&gt;0,"",Subgroup),"")</f>
        <v/>
      </c>
      <c r="AP179" s="16" t="str">
        <f t="shared" si="248"/>
        <v/>
      </c>
      <c r="AQ179" s="10" t="str">
        <f t="shared" si="249"/>
        <v/>
      </c>
      <c r="AR179" s="6" t="str">
        <f t="shared" si="250"/>
        <v/>
      </c>
      <c r="AS179" s="24" t="str">
        <f t="shared" si="251"/>
        <v/>
      </c>
      <c r="AT179" s="12" t="str">
        <f t="shared" si="252"/>
        <v/>
      </c>
      <c r="AU179" s="6" t="str">
        <f t="shared" si="253"/>
        <v/>
      </c>
      <c r="AV179" s="43" t="str">
        <f t="shared" si="325"/>
        <v/>
      </c>
      <c r="AW179" s="6" t="str">
        <f t="shared" si="254"/>
        <v/>
      </c>
      <c r="AX179" s="6" t="str">
        <f t="shared" si="255"/>
        <v/>
      </c>
      <c r="AY179" s="43" t="str">
        <f t="shared" si="326"/>
        <v/>
      </c>
      <c r="AZ179" s="16" t="str">
        <f t="shared" si="256"/>
        <v/>
      </c>
      <c r="BA179" s="131" t="str">
        <f t="shared" si="327"/>
        <v/>
      </c>
      <c r="BB179" s="131" t="str">
        <f t="shared" si="328"/>
        <v/>
      </c>
      <c r="BC179" s="6" t="str">
        <f t="shared" si="257"/>
        <v/>
      </c>
      <c r="BD179" s="6" t="str">
        <f t="shared" si="258"/>
        <v/>
      </c>
      <c r="BE179" s="131" t="str">
        <f t="shared" si="329"/>
        <v/>
      </c>
      <c r="BF179" s="131" t="str">
        <f t="shared" si="330"/>
        <v/>
      </c>
      <c r="BG179" s="6" t="str">
        <f t="shared" si="259"/>
        <v/>
      </c>
      <c r="BH179" s="6" t="str">
        <f t="shared" si="260"/>
        <v/>
      </c>
      <c r="BI179" s="6" t="str">
        <f t="shared" si="261"/>
        <v/>
      </c>
      <c r="BJ179" s="6" t="e">
        <f t="shared" si="262"/>
        <v>#N/A</v>
      </c>
      <c r="BK179" s="12" t="str">
        <f t="shared" si="304"/>
        <v/>
      </c>
      <c r="BL179" s="6" t="str">
        <f t="shared" si="263"/>
        <v/>
      </c>
      <c r="BM179" s="6" t="str">
        <f t="shared" si="331"/>
        <v/>
      </c>
      <c r="BN179" s="37" t="str">
        <f t="shared" si="264"/>
        <v/>
      </c>
      <c r="BO179" s="54" t="str">
        <f t="shared" si="305"/>
        <v/>
      </c>
      <c r="BP179" s="33"/>
      <c r="BQ179" s="33"/>
      <c r="BR179" s="33"/>
      <c r="BS179" s="33"/>
      <c r="BT179" s="164"/>
      <c r="BU179" s="6" t="e">
        <f t="shared" si="291"/>
        <v>#N/A</v>
      </c>
      <c r="BV179" s="6" t="e">
        <f t="shared" si="292"/>
        <v>#N/A</v>
      </c>
      <c r="BW179" s="6" t="str">
        <f t="shared" si="332"/>
        <v/>
      </c>
      <c r="BX179" s="6" t="str">
        <f>IF(AND(Sufficient_data="Yes",Include_study?="Yes",Moderator&lt;&gt;""),'Moderator Analysis'!F:F-CG$3,"")</f>
        <v/>
      </c>
      <c r="BY179" s="54" t="str">
        <f>IF(AND(Sufficient_data="Yes",Include_study?="Yes",Moderator&lt;&gt;""),Weightf*(Effect_size-CG$5-CG$4*'Moderator Analysis'!F:F)^2,"")</f>
        <v/>
      </c>
      <c r="BZ179" s="33"/>
      <c r="CA179" s="75" t="str">
        <f>IF(AND(Sufficient_data="Yes",Include_study?="Yes",Moderator&lt;&gt;""),1/('Publication Bias Analysis'!F179^2+CG$7),"")</f>
        <v/>
      </c>
      <c r="CB179" s="6" t="str">
        <f>IF(AND(Sufficient_data="Yes",Include_study?="Yes",CA179&lt;&gt;""),Effect_size-'Moderator Analysis'!J$37,"")</f>
        <v/>
      </c>
      <c r="CC179" s="6" t="str">
        <f t="shared" si="333"/>
        <v/>
      </c>
      <c r="CD179" s="54" t="str">
        <f>IF(AND(Sufficient_data="Yes",Include_study?="Yes",CA179&lt;&gt;""),CA:CA*(Effect_size-'Moderator Analysis'!J$29-'Moderator Analysis'!J$30*Moderator)^2,"")</f>
        <v/>
      </c>
      <c r="CI179" s="164"/>
      <c r="CJ179" s="166"/>
      <c r="CK179" s="6" t="str">
        <f t="shared" si="334"/>
        <v/>
      </c>
      <c r="CL179" s="37" t="str">
        <f t="shared" si="335"/>
        <v/>
      </c>
      <c r="CM179" s="37" t="str">
        <f>IF(AND(Include_study?="Yes",Sufficient_data="Yes"),1/(Standard_error^2+IF(Additional_model="Fixed effect",0,'Publication Bias Analysis'!L$32)),"")</f>
        <v/>
      </c>
      <c r="CN179" s="37" t="str">
        <f>IF(AND(Include_study?="Yes",Sufficient_data="Yes"),'Publication Bias Analysis'!E:E-'Publication Bias Analysis'!I$29,"")</f>
        <v/>
      </c>
      <c r="CO179" s="37" t="str">
        <f t="shared" si="336"/>
        <v/>
      </c>
      <c r="CP179" s="37" t="str">
        <f t="shared" si="337"/>
        <v/>
      </c>
      <c r="CQ179" s="104" t="str">
        <f t="shared" si="338"/>
        <v/>
      </c>
      <c r="CR179" s="104" t="str">
        <f>IF(AND(Include_study?="Yes",Sufficient_data="Yes"),CQ:CQ+IF(DC:DC&lt;0,-1,1)*COUNTIF(CQ$2:CQ178,CQ:CQ),"")</f>
        <v/>
      </c>
      <c r="CS179" s="104" t="str">
        <f>IF(AND(Include_study?="Yes",Sufficient_data="Yes"),RANK(DG:DG,DG:DG,1)*IF(DF:DF&lt;0,-1,1)+IF(DF:DF&lt;0,-1,1)*COUNTIF(CQ$2:CQ178,CQ:CQ),"")</f>
        <v/>
      </c>
      <c r="CT179" s="104" t="str">
        <f>IF(AND(Include_study?="Yes",Sufficient_data="Yes"),RANK(DJ:DJ,DJ:DJ,1)*IF(DI:DI&lt;0,-1,1)+IF(DI:DI&lt;0,-1,1)*COUNTIF(CQ$2:CQ178,CQ:CQ),"")</f>
        <v/>
      </c>
      <c r="CU179" s="6" t="e">
        <f>IF(AND(Include_study?="Yes",Sufficient_data="Yes"),'Publication Bias Analysis'!E:E,NA())</f>
        <v>#N/A</v>
      </c>
      <c r="CV179" s="54" t="e">
        <f>IF(AND(Include_study?="Yes",Sufficient_data="Yes"),'Publication Bias Analysis'!F:F,NA())</f>
        <v>#N/A</v>
      </c>
      <c r="CW179" s="33"/>
      <c r="CX179" s="33"/>
      <c r="CY179" s="33"/>
      <c r="CZ179" s="33"/>
      <c r="DA179" s="33"/>
      <c r="DB179" s="157"/>
      <c r="DC17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79" s="6" t="str">
        <f t="shared" si="265"/>
        <v/>
      </c>
      <c r="DE179" s="54" t="str">
        <f>IF(AND(Include_study?="Yes",Sufficient_data="Yes"),1/('Publication Bias Analysis'!F:F^2+IF(Additional_model="Fixed effect",0,$DN$6)),"")</f>
        <v/>
      </c>
      <c r="DF179" s="6" t="str">
        <f>IF(AND(Include_study?="Yes",Sufficient_data="Yes"),IF('Publication Bias Analysis'!L$38="Left",'Publication Bias Analysis'!E:E-DN$3,DN$3-'Publication Bias Analysis'!E:E),"")</f>
        <v/>
      </c>
      <c r="DG179" s="6" t="str">
        <f t="shared" si="266"/>
        <v/>
      </c>
      <c r="DH179" s="54" t="str">
        <f>IF(AND(DF179&lt;&gt;"",CR179&lt;=MAX(CR:CR)-DN$7),1/('Publication Bias Analysis'!F:F^2+IF(Additional_model="Fixed effect",0,$DN$13)),"")</f>
        <v/>
      </c>
      <c r="DI179" s="6" t="str">
        <f>IF(AND(Include_study?="Yes",Sufficient_data="Yes"),IF('Publication Bias Analysis'!L$38="Left",'Publication Bias Analysis'!E:E-DN$10,DN$10-'Publication Bias Analysis'!E:E),"")</f>
        <v/>
      </c>
      <c r="DJ179" s="6" t="str">
        <f t="shared" si="267"/>
        <v/>
      </c>
      <c r="DK179" s="54" t="str">
        <f t="shared" si="339"/>
        <v/>
      </c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W179" s="33"/>
      <c r="DX179" s="33"/>
      <c r="DY179" s="33"/>
      <c r="DZ179" s="33"/>
      <c r="EA179" s="33"/>
      <c r="EB179" s="157"/>
      <c r="EC179" s="6" t="str">
        <f>IF(AND(Include_study?="Yes",Sufficient_data="Yes"),Calculations!CO:CO-AVERAGE(Calculations!CO:CO),"")</f>
        <v/>
      </c>
      <c r="ED179" s="54" t="str">
        <f>IF(AND(Include_study?="Yes",Sufficient_data="Yes"),Calculations!CP179-('Publication Bias Analysis'!P$3+Calculations!CO179*'Publication Bias Analysis'!P$4),"")</f>
        <v/>
      </c>
      <c r="EE179" s="33"/>
      <c r="EF179" s="157"/>
      <c r="EG179" s="6" t="str">
        <f t="shared" si="340"/>
        <v/>
      </c>
      <c r="EH179" s="6" t="str">
        <f t="shared" si="341"/>
        <v/>
      </c>
      <c r="EI179" s="10" t="str">
        <f t="shared" si="342"/>
        <v/>
      </c>
      <c r="EJ179" s="10" t="str">
        <f t="shared" si="343"/>
        <v/>
      </c>
      <c r="EK179" s="10" t="str">
        <f>IF(AND(Include_study?="Yes",Sufficient_data="Yes"),COUNTIFS(EI$2:EI178,"&lt;"&amp;EI179,EJ$2:EJ178,"&lt;"&amp;EJ179)+COUNTIFS(EI$2:EI178,"&gt;"&amp;EI179,EJ$2:EJ178,"&gt;"&amp;EJ179)+COUNTIFS(EI180:EI$201,"&lt;"&amp;EI179,EJ180:EJ$201,"&lt;"&amp;EJ179)+COUNTIFS(EI180:EI$201,"&gt;"&amp;EI179,EJ180:EJ$201,"&gt;"&amp;EJ179),"")</f>
        <v/>
      </c>
      <c r="EL179" s="70" t="str">
        <f>IF(AND(Include_study?="Yes",Sufficient_data="Yes"),COUNTIFS(EI$2:EI178,"&lt;"&amp;EI179,EJ$2:EJ178,"&gt;"&amp;EJ179)+COUNTIFS(EI$2:EI178,"&gt;"&amp;EI179,EJ$2:EJ178,"&lt;"&amp;EJ179)+COUNTIFS(EI180:EI$201,"&lt;"&amp;EI179,EJ180:EJ$201,"&gt;"&amp;EJ179)+COUNTIFS(EI180:EI$201,"&gt;"&amp;EI179,EJ180:EJ$201,"&lt;"&amp;EJ179),"")</f>
        <v/>
      </c>
      <c r="EN179" s="157"/>
      <c r="EO179" s="33"/>
      <c r="EP179" s="33"/>
      <c r="EQ179" s="33"/>
      <c r="ER179" s="33"/>
      <c r="ES179" s="157"/>
      <c r="ET179" s="6" t="e">
        <f t="shared" si="344"/>
        <v>#N/A</v>
      </c>
      <c r="EU179" s="54" t="e">
        <f t="shared" si="345"/>
        <v>#N/A</v>
      </c>
      <c r="EV179" s="33"/>
      <c r="EW179" s="33"/>
      <c r="EX179" s="33"/>
      <c r="EY179" s="33"/>
      <c r="EZ179" s="33"/>
      <c r="FA179" s="157"/>
      <c r="FB179" s="10" t="str">
        <f>IF('Publication Bias Analysis'!AS:AS&lt;&gt;"",RANK('Publication Bias Analysis'!AS:AS,'Publication Bias Analysis'!AS:AS,1)+COUNTIF('Publication Bias Analysis'!AS$2:AS178,'Publication Bias Analysis'!AS179),"")</f>
        <v/>
      </c>
      <c r="FC179" s="6" t="str">
        <f t="shared" si="268"/>
        <v/>
      </c>
      <c r="FD179" s="43" t="e">
        <f>IF(AND(Include_study?="Yes",Sufficient_data="Yes"),'Publication Bias Analysis'!AR179,NA())</f>
        <v>#N/A</v>
      </c>
      <c r="FE179" s="43" t="e">
        <f>IF(AND(Include_study?="Yes",Sufficient_data="Yes"),'Publication Bias Analysis'!AS179,NA())</f>
        <v>#N/A</v>
      </c>
      <c r="FF179" s="6" t="str">
        <f>IF(AND(Include_study?="Yes",Sufficient_data="Yes"),Calculations!FD179-AVERAGE('Publication Bias Analysis'!AR:AR),"")</f>
        <v/>
      </c>
      <c r="FG179" s="54" t="str">
        <f>IF(AND(Include_study?="Yes",Sufficient_data="Yes"),FE:FE-('Publication Bias Analysis'!AV$30+'Publication Bias Analysis'!AV$31*FD:FD),"")</f>
        <v/>
      </c>
      <c r="FM179" s="157"/>
      <c r="FN179" s="6" t="str">
        <f t="shared" si="303"/>
        <v/>
      </c>
      <c r="FO179" s="6" t="str">
        <f t="shared" si="269"/>
        <v/>
      </c>
      <c r="FP179" s="54" t="str">
        <f t="shared" si="306"/>
        <v/>
      </c>
      <c r="FQ179" s="33"/>
    </row>
    <row r="180" spans="1:173" x14ac:dyDescent="0.2">
      <c r="A180" s="163"/>
      <c r="B180" s="10" t="str">
        <f>IF(AND(Sufficient_data="Yes",Include_study?="Yes"),IF(AND(Sort_By=$E$1,Order="Ascending"),IF(Input!Study_name="",COUNTIFS(Input!Study_name,"&lt;&gt;"&amp;"",Include_study?,"Yes",Sufficient_data,"Yes")+1,IF(COUNT(E180)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0" s="10" t="str">
        <f>IF(B180&lt;&gt;"",IF(B180=0,COUNTIF(B$2:B179,0)+1,COUNTIF(B$2:B179,B180)+COUNTIF(B:B,"&lt;"&amp;B180)+1),"")</f>
        <v/>
      </c>
      <c r="D180" s="10" t="str">
        <f t="shared" si="307"/>
        <v/>
      </c>
      <c r="E180" s="6" t="str">
        <f>IF(AND(Sufficient_data="Yes",Include_study?="Yes",Input!Study_name&lt;&gt;""),Input!Study_name,"")</f>
        <v/>
      </c>
      <c r="F180" s="6" t="str">
        <f>IF(AND(Sufficient_data="Yes",Include_study?="Yes"),Input!Effect_size,"")</f>
        <v/>
      </c>
      <c r="G180" s="10" t="str">
        <f>IF(AND(Sufficient_data="Yes",Include_study?="Yes",Input!Number_of_observations&lt;&gt;""),Input!Number_of_observations,"")</f>
        <v/>
      </c>
      <c r="H180" s="6" t="str">
        <f>IF(AND(Sufficient_data="Yes",Include_study?="Yes"),Input!Standard_error,"")</f>
        <v/>
      </c>
      <c r="I180" s="6" t="str">
        <f t="shared" si="308"/>
        <v/>
      </c>
      <c r="J180" s="6" t="str">
        <f t="shared" si="309"/>
        <v/>
      </c>
      <c r="K180" s="6" t="str">
        <f t="shared" si="310"/>
        <v/>
      </c>
      <c r="L180" s="6" t="str">
        <f t="shared" si="311"/>
        <v/>
      </c>
      <c r="M180" s="120" t="str">
        <f t="shared" si="312"/>
        <v/>
      </c>
      <c r="N180" s="54" t="str">
        <f t="shared" si="313"/>
        <v/>
      </c>
      <c r="O180" s="33"/>
      <c r="P180" s="75" t="e">
        <f t="shared" si="314"/>
        <v>#N/A</v>
      </c>
      <c r="Q180" s="6" t="e">
        <f>IF(AND(Sufficient_data="Yes",Include_study?="Yes",Input!Number_of_observations&lt;&gt;""),Effect_size-CI_Lower_limit,NA())</f>
        <v>#N/A</v>
      </c>
      <c r="R180" s="54" t="e">
        <f>IF(AND(Sufficient_data="Yes",Include_study?="Yes",Input!Number_of_observations&lt;&gt;""),CI_Upper_limit-Effect_size,NA())</f>
        <v>#N/A</v>
      </c>
      <c r="S180" s="33"/>
      <c r="T180" s="33"/>
      <c r="U180" s="33"/>
      <c r="V180" s="33"/>
      <c r="W180" s="163"/>
      <c r="X180" s="16" t="str">
        <f t="shared" ref="X180:X201" si="346">IF(AND(Sufficient_data="Yes",Include_study?="Yes",Subgroup&lt;&gt;""),COUNTIFS(Include_study?,"Yes",Sufficient_data,"Yes",Z:Z,"&lt;"&amp;Subgroup)+COUNTIFS(Entry_Number,"&lt;"&amp;Entry_Number,Z:Z,Subgroup)+COUNTIFS(AR:AR,"&gt;="&amp;0,AO:AO,"&lt;"&amp;Subgroup)+1-COUNTIFS(Include_study?,"Yes",Sufficient_data,"Yes",Subgroup,"="&amp;""),"")</f>
        <v/>
      </c>
      <c r="Y180" s="6" t="str">
        <f t="shared" si="315"/>
        <v/>
      </c>
      <c r="Z180" s="6" t="str">
        <f t="shared" si="316"/>
        <v/>
      </c>
      <c r="AA180" s="6" t="str">
        <f>IF(AND(Sufficient_data="Yes",Include_study?="Yes",Subgroup&lt;&gt;""),Input!Effect_size,"")</f>
        <v/>
      </c>
      <c r="AB180" s="6" t="str">
        <f t="shared" si="317"/>
        <v/>
      </c>
      <c r="AC180" s="6" t="str">
        <f t="shared" si="318"/>
        <v/>
      </c>
      <c r="AD180" s="6" t="str">
        <f t="shared" si="319"/>
        <v/>
      </c>
      <c r="AE180" s="6" t="str">
        <f t="shared" si="320"/>
        <v/>
      </c>
      <c r="AF180" s="6" t="str">
        <f t="shared" si="321"/>
        <v/>
      </c>
      <c r="AG180" s="125" t="str">
        <f t="shared" si="280"/>
        <v/>
      </c>
      <c r="AH180" s="128" t="str">
        <f t="shared" si="322"/>
        <v/>
      </c>
      <c r="AI180" s="33"/>
      <c r="AJ180" s="75" t="e">
        <f t="shared" ref="AJ180:AJ201" si="347">IF(AND(Sufficient_data="Yes",Include_study?="Yes",Subgroup&lt;&gt;""),AA:AA,NA())</f>
        <v>#N/A</v>
      </c>
      <c r="AK180" s="37" t="e">
        <f t="shared" si="323"/>
        <v>#N/A</v>
      </c>
      <c r="AL180" s="54" t="e">
        <f t="shared" si="324"/>
        <v>#N/A</v>
      </c>
      <c r="AM180" s="33"/>
      <c r="AN180" s="77" t="str">
        <f t="shared" ref="AN180:AN201" si="348">IF(AO180&lt;&gt;"",SUMIFS(AQ:AQ,AR:AR,"&gt;="&amp;0,AO:AO,"&lt;"&amp;AO180)+AQ180+AP180,"")</f>
        <v/>
      </c>
      <c r="AO180" s="6" t="str">
        <f>IF(AND(Sufficient_data="Yes",Include_study?="Yes",Subgroup&lt;&gt;""),IF(COUNTIFS(Input!G$2:G179,"="&amp;"Yes",Input!C$2:C179,"="&amp;"Yes",Input!H$2:H179,"="&amp;Subgroup)&gt;0,"",Subgroup),"")</f>
        <v/>
      </c>
      <c r="AP180" s="16" t="str">
        <f t="shared" ref="AP180:AP201" si="349">IF(AO180&lt;&gt;"",(COUNTIFS(AR:AR,"&gt;="&amp;0,AO:AO,"&lt;"&amp;AO180)+1),"")</f>
        <v/>
      </c>
      <c r="AQ180" s="10" t="str">
        <f t="shared" ref="AQ180:AQ201" si="350">IF(AO180&lt;&gt;"",COUNTIFS(Include_study?,"Yes",Sufficient_data,"Yes",Subgroup,AO180),"")</f>
        <v/>
      </c>
      <c r="AR180" s="6" t="str">
        <f t="shared" ref="AR180:AR201" si="351">IF(AND(AO180&lt;&gt;"",SUMIF(Subgroup,AO180,AC:AC)&gt;0),MAX(0,SUMPRODUCT(--(Subgroup=AO180),AC:AC,AA:AA,AA:AA)-(SUMPRODUCT(--(Subgroup=AO180),AC:AC,AA:AA)^2/SUMIF(Subgroup,AO180,AC:AC))),"")</f>
        <v/>
      </c>
      <c r="AS180" s="24" t="str">
        <f t="shared" ref="AS180:AS201" si="352">IF(AR180&lt;&gt;"",CHIDIST(AR180,AQ180-1),"")</f>
        <v/>
      </c>
      <c r="AT180" s="12" t="str">
        <f t="shared" ref="AT180:AT201" si="353">IF(AR180&lt;&gt;"",MAX(0,(AR180-(AQ180-1))/AR180),"")</f>
        <v/>
      </c>
      <c r="AU180" s="6" t="str">
        <f t="shared" ref="AU180:AU201" si="354">IF(AR180&lt;&gt;"",SUMIF(Subgroup,AO180,AC:AC)-SUMPRODUCT(--(Subgroup=AO180),AC:AC,AC:AC)/SUMIF(Subgroup,AO180,AC:AC),"")</f>
        <v/>
      </c>
      <c r="AV180" s="43" t="str">
        <f t="shared" si="325"/>
        <v/>
      </c>
      <c r="AW180" s="6" t="str">
        <f t="shared" ref="AW180:AW201" si="355">IF(AV180&lt;&gt;"",SQRT(AV180),"")</f>
        <v/>
      </c>
      <c r="AX180" s="6" t="str">
        <f t="shared" ref="AX180:AX201" si="356">IF(AR180&lt;&gt;"",SUMPRODUCT(--(Subgroup=AO180),AD:AD,AA:AA)/SUMIF(Subgroup,AO180,AD:AD),"")</f>
        <v/>
      </c>
      <c r="AY180" s="43" t="str">
        <f t="shared" si="326"/>
        <v/>
      </c>
      <c r="AZ180" s="16" t="str">
        <f t="shared" ref="AZ180:AZ201" si="357">IF(AO180&lt;&gt;"",SUMIFS(Number_of_observations,Subgroup,"="&amp;AO180,Include_study?,"="&amp;"Yes"),"")</f>
        <v/>
      </c>
      <c r="BA180" s="131" t="str">
        <f t="shared" si="327"/>
        <v/>
      </c>
      <c r="BB180" s="131" t="str">
        <f t="shared" si="328"/>
        <v/>
      </c>
      <c r="BC180" s="6" t="str">
        <f t="shared" ref="BC180:BC201" si="358">IF(AR180&lt;&gt;"",AX180-BA180,"")</f>
        <v/>
      </c>
      <c r="BD180" s="6" t="str">
        <f t="shared" ref="BD180:BD201" si="359">IF(AR180&lt;&gt;"",BB180-AX180,"")</f>
        <v/>
      </c>
      <c r="BE180" s="131" t="str">
        <f t="shared" si="329"/>
        <v/>
      </c>
      <c r="BF180" s="131" t="str">
        <f t="shared" si="330"/>
        <v/>
      </c>
      <c r="BG180" s="6" t="str">
        <f t="shared" ref="BG180:BG201" si="360">IF(AR180&lt;&gt;"",AX180-BE180,"")</f>
        <v/>
      </c>
      <c r="BH180" s="6" t="str">
        <f t="shared" ref="BH180:BH201" si="361">IF(AR180&lt;&gt;"",BF180-AX180,"")</f>
        <v/>
      </c>
      <c r="BI180" s="6" t="str">
        <f t="shared" ref="BI180:BI201" si="362">IF(AR180&lt;&gt;"",SUMPRODUCT(--(Subgroup=AO180),AD:AD,AA:AA,AA:AA)-(SUMPRODUCT(--(Subgroup=AO180),AD:AD,AA:AA)^2/SUMIF(Subgroup,AO180,AD:AD)),"")</f>
        <v/>
      </c>
      <c r="BJ180" s="6" t="e">
        <f t="shared" ref="BJ180:BJ201" si="363">IF(AR180&lt;&gt;"",AX180,NA())</f>
        <v>#N/A</v>
      </c>
      <c r="BK180" s="12" t="str">
        <f t="shared" si="304"/>
        <v/>
      </c>
      <c r="BL180" s="6" t="str">
        <f t="shared" ref="BL180:BL201" si="364">IF(AO180&lt;&gt;"",1/(AY180^2),"")</f>
        <v/>
      </c>
      <c r="BM180" s="6" t="str">
        <f t="shared" si="331"/>
        <v/>
      </c>
      <c r="BN180" s="37" t="str">
        <f t="shared" ref="BN180:BN201" si="365">IF(AR180&lt;&gt;"",(BR$2-AX180)^2*BM180,"")</f>
        <v/>
      </c>
      <c r="BO180" s="54" t="str">
        <f t="shared" si="305"/>
        <v/>
      </c>
      <c r="BP180" s="33"/>
      <c r="BQ180" s="33"/>
      <c r="BR180" s="33"/>
      <c r="BS180" s="33"/>
      <c r="BT180" s="164"/>
      <c r="BU180" s="6" t="e">
        <f t="shared" si="291"/>
        <v>#N/A</v>
      </c>
      <c r="BV180" s="6" t="e">
        <f t="shared" si="292"/>
        <v>#N/A</v>
      </c>
      <c r="BW180" s="6" t="str">
        <f t="shared" si="332"/>
        <v/>
      </c>
      <c r="BX180" s="6" t="str">
        <f>IF(AND(Sufficient_data="Yes",Include_study?="Yes",Moderator&lt;&gt;""),'Moderator Analysis'!F:F-CG$3,"")</f>
        <v/>
      </c>
      <c r="BY180" s="54" t="str">
        <f>IF(AND(Sufficient_data="Yes",Include_study?="Yes",Moderator&lt;&gt;""),Weightf*(Effect_size-CG$5-CG$4*'Moderator Analysis'!F:F)^2,"")</f>
        <v/>
      </c>
      <c r="BZ180" s="33"/>
      <c r="CA180" s="75" t="str">
        <f>IF(AND(Sufficient_data="Yes",Include_study?="Yes",Moderator&lt;&gt;""),1/('Publication Bias Analysis'!F180^2+CG$7),"")</f>
        <v/>
      </c>
      <c r="CB180" s="6" t="str">
        <f>IF(AND(Sufficient_data="Yes",Include_study?="Yes",CA180&lt;&gt;""),Effect_size-'Moderator Analysis'!J$37,"")</f>
        <v/>
      </c>
      <c r="CC180" s="6" t="str">
        <f t="shared" si="333"/>
        <v/>
      </c>
      <c r="CD180" s="54" t="str">
        <f>IF(AND(Sufficient_data="Yes",Include_study?="Yes",CA180&lt;&gt;""),CA:CA*(Effect_size-'Moderator Analysis'!J$29-'Moderator Analysis'!J$30*Moderator)^2,"")</f>
        <v/>
      </c>
      <c r="CI180" s="164"/>
      <c r="CJ180" s="166"/>
      <c r="CK180" s="6" t="str">
        <f t="shared" si="334"/>
        <v/>
      </c>
      <c r="CL180" s="37" t="str">
        <f t="shared" si="335"/>
        <v/>
      </c>
      <c r="CM180" s="37" t="str">
        <f>IF(AND(Include_study?="Yes",Sufficient_data="Yes"),1/(Standard_error^2+IF(Additional_model="Fixed effect",0,'Publication Bias Analysis'!L$32)),"")</f>
        <v/>
      </c>
      <c r="CN180" s="37" t="str">
        <f>IF(AND(Include_study?="Yes",Sufficient_data="Yes"),'Publication Bias Analysis'!E:E-'Publication Bias Analysis'!I$29,"")</f>
        <v/>
      </c>
      <c r="CO180" s="37" t="str">
        <f t="shared" si="336"/>
        <v/>
      </c>
      <c r="CP180" s="37" t="str">
        <f t="shared" si="337"/>
        <v/>
      </c>
      <c r="CQ180" s="104" t="str">
        <f t="shared" si="338"/>
        <v/>
      </c>
      <c r="CR180" s="104" t="str">
        <f>IF(AND(Include_study?="Yes",Sufficient_data="Yes"),CQ:CQ+IF(DC:DC&lt;0,-1,1)*COUNTIF(CQ$2:CQ179,CQ:CQ),"")</f>
        <v/>
      </c>
      <c r="CS180" s="104" t="str">
        <f>IF(AND(Include_study?="Yes",Sufficient_data="Yes"),RANK(DG:DG,DG:DG,1)*IF(DF:DF&lt;0,-1,1)+IF(DF:DF&lt;0,-1,1)*COUNTIF(CQ$2:CQ179,CQ:CQ),"")</f>
        <v/>
      </c>
      <c r="CT180" s="104" t="str">
        <f>IF(AND(Include_study?="Yes",Sufficient_data="Yes"),RANK(DJ:DJ,DJ:DJ,1)*IF(DI:DI&lt;0,-1,1)+IF(DI:DI&lt;0,-1,1)*COUNTIF(CQ$2:CQ179,CQ:CQ),"")</f>
        <v/>
      </c>
      <c r="CU180" s="6" t="e">
        <f>IF(AND(Include_study?="Yes",Sufficient_data="Yes"),'Publication Bias Analysis'!E:E,NA())</f>
        <v>#N/A</v>
      </c>
      <c r="CV180" s="54" t="e">
        <f>IF(AND(Include_study?="Yes",Sufficient_data="Yes"),'Publication Bias Analysis'!F:F,NA())</f>
        <v>#N/A</v>
      </c>
      <c r="CW180" s="33"/>
      <c r="CX180" s="33"/>
      <c r="CY180" s="33"/>
      <c r="CZ180" s="33"/>
      <c r="DA180" s="33"/>
      <c r="DB180" s="157"/>
      <c r="DC18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0" s="6" t="str">
        <f t="shared" ref="DD180:DD201" si="366">IF(AND(Include_study?="Yes",Sufficient_data="Yes"),ABS(DC180),"")</f>
        <v/>
      </c>
      <c r="DE180" s="54" t="str">
        <f>IF(AND(Include_study?="Yes",Sufficient_data="Yes"),1/('Publication Bias Analysis'!F:F^2+IF(Additional_model="Fixed effect",0,$DN$6)),"")</f>
        <v/>
      </c>
      <c r="DF180" s="6" t="str">
        <f>IF(AND(Include_study?="Yes",Sufficient_data="Yes"),IF('Publication Bias Analysis'!L$38="Left",'Publication Bias Analysis'!E:E-DN$3,DN$3-'Publication Bias Analysis'!E:E),"")</f>
        <v/>
      </c>
      <c r="DG180" s="6" t="str">
        <f t="shared" ref="DG180:DG201" si="367">IF(DF180&lt;&gt;"",ABS(DF180),"")</f>
        <v/>
      </c>
      <c r="DH180" s="54" t="str">
        <f>IF(AND(DF180&lt;&gt;"",CR180&lt;=MAX(CR:CR)-DN$7),1/('Publication Bias Analysis'!F:F^2+IF(Additional_model="Fixed effect",0,$DN$13)),"")</f>
        <v/>
      </c>
      <c r="DI180" s="6" t="str">
        <f>IF(AND(Include_study?="Yes",Sufficient_data="Yes"),IF('Publication Bias Analysis'!L$38="Left",'Publication Bias Analysis'!E:E-DN$10,DN$10-'Publication Bias Analysis'!E:E),"")</f>
        <v/>
      </c>
      <c r="DJ180" s="6" t="str">
        <f t="shared" ref="DJ180:DJ201" si="368">IF(DI180&lt;&gt;"",ABS(DI180),"")</f>
        <v/>
      </c>
      <c r="DK180" s="54" t="str">
        <f t="shared" si="339"/>
        <v/>
      </c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W180" s="33"/>
      <c r="DX180" s="33"/>
      <c r="DY180" s="33"/>
      <c r="DZ180" s="33"/>
      <c r="EA180" s="33"/>
      <c r="EB180" s="157"/>
      <c r="EC180" s="6" t="str">
        <f>IF(AND(Include_study?="Yes",Sufficient_data="Yes"),Calculations!CO:CO-AVERAGE(Calculations!CO:CO),"")</f>
        <v/>
      </c>
      <c r="ED180" s="54" t="str">
        <f>IF(AND(Include_study?="Yes",Sufficient_data="Yes"),Calculations!CP180-('Publication Bias Analysis'!P$3+Calculations!CO180*'Publication Bias Analysis'!P$4),"")</f>
        <v/>
      </c>
      <c r="EE180" s="33"/>
      <c r="EF180" s="157"/>
      <c r="EG180" s="6" t="str">
        <f t="shared" si="340"/>
        <v/>
      </c>
      <c r="EH180" s="6" t="str">
        <f t="shared" si="341"/>
        <v/>
      </c>
      <c r="EI180" s="10" t="str">
        <f t="shared" si="342"/>
        <v/>
      </c>
      <c r="EJ180" s="10" t="str">
        <f t="shared" si="343"/>
        <v/>
      </c>
      <c r="EK180" s="10" t="str">
        <f>IF(AND(Include_study?="Yes",Sufficient_data="Yes"),COUNTIFS(EI$2:EI179,"&lt;"&amp;EI180,EJ$2:EJ179,"&lt;"&amp;EJ180)+COUNTIFS(EI$2:EI179,"&gt;"&amp;EI180,EJ$2:EJ179,"&gt;"&amp;EJ180)+COUNTIFS(EI181:EI$201,"&lt;"&amp;EI180,EJ181:EJ$201,"&lt;"&amp;EJ180)+COUNTIFS(EI181:EI$201,"&gt;"&amp;EI180,EJ181:EJ$201,"&gt;"&amp;EJ180),"")</f>
        <v/>
      </c>
      <c r="EL180" s="70" t="str">
        <f>IF(AND(Include_study?="Yes",Sufficient_data="Yes"),COUNTIFS(EI$2:EI179,"&lt;"&amp;EI180,EJ$2:EJ179,"&gt;"&amp;EJ180)+COUNTIFS(EI$2:EI179,"&gt;"&amp;EI180,EJ$2:EJ179,"&lt;"&amp;EJ180)+COUNTIFS(EI181:EI$201,"&lt;"&amp;EI180,EJ181:EJ$201,"&gt;"&amp;EJ180)+COUNTIFS(EI181:EI$201,"&gt;"&amp;EI180,EJ181:EJ$201,"&lt;"&amp;EJ180),"")</f>
        <v/>
      </c>
      <c r="EN180" s="157"/>
      <c r="EO180" s="33"/>
      <c r="EP180" s="33"/>
      <c r="EQ180" s="33"/>
      <c r="ER180" s="33"/>
      <c r="ES180" s="157"/>
      <c r="ET180" s="6" t="e">
        <f t="shared" si="344"/>
        <v>#N/A</v>
      </c>
      <c r="EU180" s="54" t="e">
        <f t="shared" si="345"/>
        <v>#N/A</v>
      </c>
      <c r="EV180" s="33"/>
      <c r="EW180" s="33"/>
      <c r="EX180" s="33"/>
      <c r="EY180" s="33"/>
      <c r="EZ180" s="33"/>
      <c r="FA180" s="157"/>
      <c r="FB180" s="10" t="str">
        <f>IF('Publication Bias Analysis'!AS:AS&lt;&gt;"",RANK('Publication Bias Analysis'!AS:AS,'Publication Bias Analysis'!AS:AS,1)+COUNTIF('Publication Bias Analysis'!AS$2:AS179,'Publication Bias Analysis'!AS180),"")</f>
        <v/>
      </c>
      <c r="FC180" s="6" t="str">
        <f t="shared" ref="FC180:FC201" si="369">IF(FB:FB&lt;&gt;"",(FB:FB-1/3)/(k_+1/3),"")</f>
        <v/>
      </c>
      <c r="FD180" s="43" t="e">
        <f>IF(AND(Include_study?="Yes",Sufficient_data="Yes"),'Publication Bias Analysis'!AR180,NA())</f>
        <v>#N/A</v>
      </c>
      <c r="FE180" s="43" t="e">
        <f>IF(AND(Include_study?="Yes",Sufficient_data="Yes"),'Publication Bias Analysis'!AS180,NA())</f>
        <v>#N/A</v>
      </c>
      <c r="FF180" s="6" t="str">
        <f>IF(AND(Include_study?="Yes",Sufficient_data="Yes"),Calculations!FD180-AVERAGE('Publication Bias Analysis'!AR:AR),"")</f>
        <v/>
      </c>
      <c r="FG180" s="54" t="str">
        <f>IF(AND(Include_study?="Yes",Sufficient_data="Yes"),FE:FE-('Publication Bias Analysis'!AV$30+'Publication Bias Analysis'!AV$31*FD:FD),"")</f>
        <v/>
      </c>
      <c r="FM180" s="157"/>
      <c r="FN180" s="6" t="str">
        <f t="shared" si="303"/>
        <v/>
      </c>
      <c r="FO180" s="6" t="str">
        <f t="shared" ref="FO180:FO201" si="370">IF(FN180&lt;&gt;"",1-NORMSDIST(ABS(FN180)),"")</f>
        <v/>
      </c>
      <c r="FP180" s="54" t="str">
        <f t="shared" si="306"/>
        <v/>
      </c>
      <c r="FQ180" s="33"/>
    </row>
    <row r="181" spans="1:173" x14ac:dyDescent="0.2">
      <c r="A181" s="163"/>
      <c r="B181" s="10" t="str">
        <f>IF(AND(Sufficient_data="Yes",Include_study?="Yes"),IF(AND(Sort_By=$E$1,Order="Ascending"),IF(Input!Study_name="",COUNTIFS(Input!Study_name,"&lt;&gt;"&amp;"",Include_study?,"Yes",Sufficient_data,"Yes")+1,IF(COUNT(E181)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1" s="10" t="str">
        <f>IF(B181&lt;&gt;"",IF(B181=0,COUNTIF(B$2:B180,0)+1,COUNTIF(B$2:B180,B181)+COUNTIF(B:B,"&lt;"&amp;B181)+1),"")</f>
        <v/>
      </c>
      <c r="D181" s="10" t="str">
        <f t="shared" si="307"/>
        <v/>
      </c>
      <c r="E181" s="6" t="str">
        <f>IF(AND(Sufficient_data="Yes",Include_study?="Yes",Input!Study_name&lt;&gt;""),Input!Study_name,"")</f>
        <v/>
      </c>
      <c r="F181" s="6" t="str">
        <f>IF(AND(Sufficient_data="Yes",Include_study?="Yes"),Input!Effect_size,"")</f>
        <v/>
      </c>
      <c r="G181" s="10" t="str">
        <f>IF(AND(Sufficient_data="Yes",Include_study?="Yes",Input!Number_of_observations&lt;&gt;""),Input!Number_of_observations,"")</f>
        <v/>
      </c>
      <c r="H181" s="6" t="str">
        <f>IF(AND(Sufficient_data="Yes",Include_study?="Yes"),Input!Standard_error,"")</f>
        <v/>
      </c>
      <c r="I181" s="6" t="str">
        <f t="shared" si="308"/>
        <v/>
      </c>
      <c r="J181" s="6" t="str">
        <f t="shared" si="309"/>
        <v/>
      </c>
      <c r="K181" s="6" t="str">
        <f t="shared" si="310"/>
        <v/>
      </c>
      <c r="L181" s="6" t="str">
        <f t="shared" si="311"/>
        <v/>
      </c>
      <c r="M181" s="120" t="str">
        <f t="shared" si="312"/>
        <v/>
      </c>
      <c r="N181" s="54" t="str">
        <f t="shared" si="313"/>
        <v/>
      </c>
      <c r="O181" s="33"/>
      <c r="P181" s="75" t="e">
        <f t="shared" si="314"/>
        <v>#N/A</v>
      </c>
      <c r="Q181" s="6" t="e">
        <f>IF(AND(Sufficient_data="Yes",Include_study?="Yes",Input!Number_of_observations&lt;&gt;""),Effect_size-CI_Lower_limit,NA())</f>
        <v>#N/A</v>
      </c>
      <c r="R181" s="54" t="e">
        <f>IF(AND(Sufficient_data="Yes",Include_study?="Yes",Input!Number_of_observations&lt;&gt;""),CI_Upper_limit-Effect_size,NA())</f>
        <v>#N/A</v>
      </c>
      <c r="S181" s="33"/>
      <c r="T181" s="33"/>
      <c r="U181" s="33"/>
      <c r="V181" s="33"/>
      <c r="W181" s="163"/>
      <c r="X181" s="16" t="str">
        <f t="shared" si="346"/>
        <v/>
      </c>
      <c r="Y181" s="6" t="str">
        <f t="shared" si="315"/>
        <v/>
      </c>
      <c r="Z181" s="6" t="str">
        <f t="shared" si="316"/>
        <v/>
      </c>
      <c r="AA181" s="6" t="str">
        <f>IF(AND(Sufficient_data="Yes",Include_study?="Yes",Subgroup&lt;&gt;""),Input!Effect_size,"")</f>
        <v/>
      </c>
      <c r="AB181" s="6" t="str">
        <f t="shared" si="317"/>
        <v/>
      </c>
      <c r="AC181" s="6" t="str">
        <f t="shared" si="318"/>
        <v/>
      </c>
      <c r="AD181" s="6" t="str">
        <f t="shared" si="319"/>
        <v/>
      </c>
      <c r="AE181" s="6" t="str">
        <f t="shared" si="320"/>
        <v/>
      </c>
      <c r="AF181" s="6" t="str">
        <f t="shared" si="321"/>
        <v/>
      </c>
      <c r="AG181" s="125" t="str">
        <f t="shared" si="280"/>
        <v/>
      </c>
      <c r="AH181" s="128" t="str">
        <f t="shared" si="322"/>
        <v/>
      </c>
      <c r="AI181" s="33"/>
      <c r="AJ181" s="75" t="e">
        <f t="shared" si="347"/>
        <v>#N/A</v>
      </c>
      <c r="AK181" s="37" t="e">
        <f t="shared" si="323"/>
        <v>#N/A</v>
      </c>
      <c r="AL181" s="54" t="e">
        <f t="shared" si="324"/>
        <v>#N/A</v>
      </c>
      <c r="AM181" s="33"/>
      <c r="AN181" s="77" t="str">
        <f t="shared" si="348"/>
        <v/>
      </c>
      <c r="AO181" s="6" t="str">
        <f>IF(AND(Sufficient_data="Yes",Include_study?="Yes",Subgroup&lt;&gt;""),IF(COUNTIFS(Input!G$2:G180,"="&amp;"Yes",Input!C$2:C180,"="&amp;"Yes",Input!H$2:H180,"="&amp;Subgroup)&gt;0,"",Subgroup),"")</f>
        <v/>
      </c>
      <c r="AP181" s="16" t="str">
        <f t="shared" si="349"/>
        <v/>
      </c>
      <c r="AQ181" s="10" t="str">
        <f t="shared" si="350"/>
        <v/>
      </c>
      <c r="AR181" s="6" t="str">
        <f t="shared" si="351"/>
        <v/>
      </c>
      <c r="AS181" s="24" t="str">
        <f t="shared" si="352"/>
        <v/>
      </c>
      <c r="AT181" s="12" t="str">
        <f t="shared" si="353"/>
        <v/>
      </c>
      <c r="AU181" s="6" t="str">
        <f t="shared" si="354"/>
        <v/>
      </c>
      <c r="AV181" s="43" t="str">
        <f t="shared" si="325"/>
        <v/>
      </c>
      <c r="AW181" s="6" t="str">
        <f t="shared" si="355"/>
        <v/>
      </c>
      <c r="AX181" s="6" t="str">
        <f t="shared" si="356"/>
        <v/>
      </c>
      <c r="AY181" s="43" t="str">
        <f t="shared" si="326"/>
        <v/>
      </c>
      <c r="AZ181" s="16" t="str">
        <f t="shared" si="357"/>
        <v/>
      </c>
      <c r="BA181" s="131" t="str">
        <f t="shared" si="327"/>
        <v/>
      </c>
      <c r="BB181" s="131" t="str">
        <f t="shared" si="328"/>
        <v/>
      </c>
      <c r="BC181" s="6" t="str">
        <f t="shared" si="358"/>
        <v/>
      </c>
      <c r="BD181" s="6" t="str">
        <f t="shared" si="359"/>
        <v/>
      </c>
      <c r="BE181" s="131" t="str">
        <f t="shared" si="329"/>
        <v/>
      </c>
      <c r="BF181" s="131" t="str">
        <f t="shared" si="330"/>
        <v/>
      </c>
      <c r="BG181" s="6" t="str">
        <f t="shared" si="360"/>
        <v/>
      </c>
      <c r="BH181" s="6" t="str">
        <f t="shared" si="361"/>
        <v/>
      </c>
      <c r="BI181" s="6" t="str">
        <f t="shared" si="362"/>
        <v/>
      </c>
      <c r="BJ181" s="6" t="e">
        <f t="shared" si="363"/>
        <v>#N/A</v>
      </c>
      <c r="BK181" s="12" t="str">
        <f t="shared" si="304"/>
        <v/>
      </c>
      <c r="BL181" s="6" t="str">
        <f t="shared" si="364"/>
        <v/>
      </c>
      <c r="BM181" s="6" t="str">
        <f t="shared" si="331"/>
        <v/>
      </c>
      <c r="BN181" s="37" t="str">
        <f t="shared" si="365"/>
        <v/>
      </c>
      <c r="BO181" s="54" t="str">
        <f t="shared" si="305"/>
        <v/>
      </c>
      <c r="BP181" s="33"/>
      <c r="BQ181" s="33"/>
      <c r="BR181" s="33"/>
      <c r="BS181" s="33"/>
      <c r="BT181" s="164"/>
      <c r="BU181" s="6" t="e">
        <f t="shared" si="291"/>
        <v>#N/A</v>
      </c>
      <c r="BV181" s="6" t="e">
        <f t="shared" si="292"/>
        <v>#N/A</v>
      </c>
      <c r="BW181" s="6" t="str">
        <f t="shared" si="332"/>
        <v/>
      </c>
      <c r="BX181" s="6" t="str">
        <f>IF(AND(Sufficient_data="Yes",Include_study?="Yes",Moderator&lt;&gt;""),'Moderator Analysis'!F:F-CG$3,"")</f>
        <v/>
      </c>
      <c r="BY181" s="54" t="str">
        <f>IF(AND(Sufficient_data="Yes",Include_study?="Yes",Moderator&lt;&gt;""),Weightf*(Effect_size-CG$5-CG$4*'Moderator Analysis'!F:F)^2,"")</f>
        <v/>
      </c>
      <c r="BZ181" s="33"/>
      <c r="CA181" s="75" t="str">
        <f>IF(AND(Sufficient_data="Yes",Include_study?="Yes",Moderator&lt;&gt;""),1/('Publication Bias Analysis'!F181^2+CG$7),"")</f>
        <v/>
      </c>
      <c r="CB181" s="6" t="str">
        <f>IF(AND(Sufficient_data="Yes",Include_study?="Yes",CA181&lt;&gt;""),Effect_size-'Moderator Analysis'!J$37,"")</f>
        <v/>
      </c>
      <c r="CC181" s="6" t="str">
        <f t="shared" si="333"/>
        <v/>
      </c>
      <c r="CD181" s="54" t="str">
        <f>IF(AND(Sufficient_data="Yes",Include_study?="Yes",CA181&lt;&gt;""),CA:CA*(Effect_size-'Moderator Analysis'!J$29-'Moderator Analysis'!J$30*Moderator)^2,"")</f>
        <v/>
      </c>
      <c r="CI181" s="164"/>
      <c r="CJ181" s="166"/>
      <c r="CK181" s="6" t="str">
        <f t="shared" si="334"/>
        <v/>
      </c>
      <c r="CL181" s="37" t="str">
        <f t="shared" si="335"/>
        <v/>
      </c>
      <c r="CM181" s="37" t="str">
        <f>IF(AND(Include_study?="Yes",Sufficient_data="Yes"),1/(Standard_error^2+IF(Additional_model="Fixed effect",0,'Publication Bias Analysis'!L$32)),"")</f>
        <v/>
      </c>
      <c r="CN181" s="37" t="str">
        <f>IF(AND(Include_study?="Yes",Sufficient_data="Yes"),'Publication Bias Analysis'!E:E-'Publication Bias Analysis'!I$29,"")</f>
        <v/>
      </c>
      <c r="CO181" s="37" t="str">
        <f t="shared" si="336"/>
        <v/>
      </c>
      <c r="CP181" s="37" t="str">
        <f t="shared" si="337"/>
        <v/>
      </c>
      <c r="CQ181" s="104" t="str">
        <f t="shared" si="338"/>
        <v/>
      </c>
      <c r="CR181" s="104" t="str">
        <f>IF(AND(Include_study?="Yes",Sufficient_data="Yes"),CQ:CQ+IF(DC:DC&lt;0,-1,1)*COUNTIF(CQ$2:CQ180,CQ:CQ),"")</f>
        <v/>
      </c>
      <c r="CS181" s="104" t="str">
        <f>IF(AND(Include_study?="Yes",Sufficient_data="Yes"),RANK(DG:DG,DG:DG,1)*IF(DF:DF&lt;0,-1,1)+IF(DF:DF&lt;0,-1,1)*COUNTIF(CQ$2:CQ180,CQ:CQ),"")</f>
        <v/>
      </c>
      <c r="CT181" s="104" t="str">
        <f>IF(AND(Include_study?="Yes",Sufficient_data="Yes"),RANK(DJ:DJ,DJ:DJ,1)*IF(DI:DI&lt;0,-1,1)+IF(DI:DI&lt;0,-1,1)*COUNTIF(CQ$2:CQ180,CQ:CQ),"")</f>
        <v/>
      </c>
      <c r="CU181" s="6" t="e">
        <f>IF(AND(Include_study?="Yes",Sufficient_data="Yes"),'Publication Bias Analysis'!E:E,NA())</f>
        <v>#N/A</v>
      </c>
      <c r="CV181" s="54" t="e">
        <f>IF(AND(Include_study?="Yes",Sufficient_data="Yes"),'Publication Bias Analysis'!F:F,NA())</f>
        <v>#N/A</v>
      </c>
      <c r="CW181" s="33"/>
      <c r="CX181" s="33"/>
      <c r="CY181" s="33"/>
      <c r="CZ181" s="33"/>
      <c r="DA181" s="33"/>
      <c r="DB181" s="157"/>
      <c r="DC18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1" s="6" t="str">
        <f t="shared" si="366"/>
        <v/>
      </c>
      <c r="DE181" s="54" t="str">
        <f>IF(AND(Include_study?="Yes",Sufficient_data="Yes"),1/('Publication Bias Analysis'!F:F^2+IF(Additional_model="Fixed effect",0,$DN$6)),"")</f>
        <v/>
      </c>
      <c r="DF181" s="6" t="str">
        <f>IF(AND(Include_study?="Yes",Sufficient_data="Yes"),IF('Publication Bias Analysis'!L$38="Left",'Publication Bias Analysis'!E:E-DN$3,DN$3-'Publication Bias Analysis'!E:E),"")</f>
        <v/>
      </c>
      <c r="DG181" s="6" t="str">
        <f t="shared" si="367"/>
        <v/>
      </c>
      <c r="DH181" s="54" t="str">
        <f>IF(AND(DF181&lt;&gt;"",CR181&lt;=MAX(CR:CR)-DN$7),1/('Publication Bias Analysis'!F:F^2+IF(Additional_model="Fixed effect",0,$DN$13)),"")</f>
        <v/>
      </c>
      <c r="DI181" s="6" t="str">
        <f>IF(AND(Include_study?="Yes",Sufficient_data="Yes"),IF('Publication Bias Analysis'!L$38="Left",'Publication Bias Analysis'!E:E-DN$10,DN$10-'Publication Bias Analysis'!E:E),"")</f>
        <v/>
      </c>
      <c r="DJ181" s="6" t="str">
        <f t="shared" si="368"/>
        <v/>
      </c>
      <c r="DK181" s="54" t="str">
        <f t="shared" si="339"/>
        <v/>
      </c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W181" s="33"/>
      <c r="DX181" s="33"/>
      <c r="DY181" s="33"/>
      <c r="DZ181" s="33"/>
      <c r="EA181" s="33"/>
      <c r="EB181" s="157"/>
      <c r="EC181" s="6" t="str">
        <f>IF(AND(Include_study?="Yes",Sufficient_data="Yes"),Calculations!CO:CO-AVERAGE(Calculations!CO:CO),"")</f>
        <v/>
      </c>
      <c r="ED181" s="54" t="str">
        <f>IF(AND(Include_study?="Yes",Sufficient_data="Yes"),Calculations!CP181-('Publication Bias Analysis'!P$3+Calculations!CO181*'Publication Bias Analysis'!P$4),"")</f>
        <v/>
      </c>
      <c r="EE181" s="33"/>
      <c r="EF181" s="157"/>
      <c r="EG181" s="6" t="str">
        <f t="shared" si="340"/>
        <v/>
      </c>
      <c r="EH181" s="6" t="str">
        <f t="shared" si="341"/>
        <v/>
      </c>
      <c r="EI181" s="10" t="str">
        <f t="shared" si="342"/>
        <v/>
      </c>
      <c r="EJ181" s="10" t="str">
        <f t="shared" si="343"/>
        <v/>
      </c>
      <c r="EK181" s="10" t="str">
        <f>IF(AND(Include_study?="Yes",Sufficient_data="Yes"),COUNTIFS(EI$2:EI180,"&lt;"&amp;EI181,EJ$2:EJ180,"&lt;"&amp;EJ181)+COUNTIFS(EI$2:EI180,"&gt;"&amp;EI181,EJ$2:EJ180,"&gt;"&amp;EJ181)+COUNTIFS(EI182:EI$201,"&lt;"&amp;EI181,EJ182:EJ$201,"&lt;"&amp;EJ181)+COUNTIFS(EI182:EI$201,"&gt;"&amp;EI181,EJ182:EJ$201,"&gt;"&amp;EJ181),"")</f>
        <v/>
      </c>
      <c r="EL181" s="70" t="str">
        <f>IF(AND(Include_study?="Yes",Sufficient_data="Yes"),COUNTIFS(EI$2:EI180,"&lt;"&amp;EI181,EJ$2:EJ180,"&gt;"&amp;EJ181)+COUNTIFS(EI$2:EI180,"&gt;"&amp;EI181,EJ$2:EJ180,"&lt;"&amp;EJ181)+COUNTIFS(EI182:EI$201,"&lt;"&amp;EI181,EJ182:EJ$201,"&gt;"&amp;EJ181)+COUNTIFS(EI182:EI$201,"&gt;"&amp;EI181,EJ182:EJ$201,"&lt;"&amp;EJ181),"")</f>
        <v/>
      </c>
      <c r="EN181" s="157"/>
      <c r="EO181" s="33"/>
      <c r="EP181" s="33"/>
      <c r="EQ181" s="33"/>
      <c r="ER181" s="33"/>
      <c r="ES181" s="157"/>
      <c r="ET181" s="6" t="e">
        <f t="shared" si="344"/>
        <v>#N/A</v>
      </c>
      <c r="EU181" s="54" t="e">
        <f t="shared" si="345"/>
        <v>#N/A</v>
      </c>
      <c r="EV181" s="33"/>
      <c r="EW181" s="33"/>
      <c r="EX181" s="33"/>
      <c r="EY181" s="33"/>
      <c r="EZ181" s="33"/>
      <c r="FA181" s="157"/>
      <c r="FB181" s="10" t="str">
        <f>IF('Publication Bias Analysis'!AS:AS&lt;&gt;"",RANK('Publication Bias Analysis'!AS:AS,'Publication Bias Analysis'!AS:AS,1)+COUNTIF('Publication Bias Analysis'!AS$2:AS180,'Publication Bias Analysis'!AS181),"")</f>
        <v/>
      </c>
      <c r="FC181" s="6" t="str">
        <f t="shared" si="369"/>
        <v/>
      </c>
      <c r="FD181" s="43" t="e">
        <f>IF(AND(Include_study?="Yes",Sufficient_data="Yes"),'Publication Bias Analysis'!AR181,NA())</f>
        <v>#N/A</v>
      </c>
      <c r="FE181" s="43" t="e">
        <f>IF(AND(Include_study?="Yes",Sufficient_data="Yes"),'Publication Bias Analysis'!AS181,NA())</f>
        <v>#N/A</v>
      </c>
      <c r="FF181" s="6" t="str">
        <f>IF(AND(Include_study?="Yes",Sufficient_data="Yes"),Calculations!FD181-AVERAGE('Publication Bias Analysis'!AR:AR),"")</f>
        <v/>
      </c>
      <c r="FG181" s="54" t="str">
        <f>IF(AND(Include_study?="Yes",Sufficient_data="Yes"),FE:FE-('Publication Bias Analysis'!AV$30+'Publication Bias Analysis'!AV$31*FD:FD),"")</f>
        <v/>
      </c>
      <c r="FM181" s="157"/>
      <c r="FN181" s="6" t="str">
        <f t="shared" si="303"/>
        <v/>
      </c>
      <c r="FO181" s="6" t="str">
        <f t="shared" si="370"/>
        <v/>
      </c>
      <c r="FP181" s="54" t="str">
        <f t="shared" si="306"/>
        <v/>
      </c>
      <c r="FQ181" s="33"/>
    </row>
    <row r="182" spans="1:173" x14ac:dyDescent="0.2">
      <c r="A182" s="163"/>
      <c r="B182" s="10" t="str">
        <f>IF(AND(Sufficient_data="Yes",Include_study?="Yes"),IF(AND(Sort_By=$E$1,Order="Ascending"),IF(Input!Study_name="",COUNTIFS(Input!Study_name,"&lt;&gt;"&amp;"",Include_study?,"Yes",Sufficient_data,"Yes")+1,IF(COUNT(E182)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2" s="10" t="str">
        <f>IF(B182&lt;&gt;"",IF(B182=0,COUNTIF(B$2:B181,0)+1,COUNTIF(B$2:B181,B182)+COUNTIF(B:B,"&lt;"&amp;B182)+1),"")</f>
        <v/>
      </c>
      <c r="D182" s="10" t="str">
        <f t="shared" si="307"/>
        <v/>
      </c>
      <c r="E182" s="6" t="str">
        <f>IF(AND(Sufficient_data="Yes",Include_study?="Yes",Input!Study_name&lt;&gt;""),Input!Study_name,"")</f>
        <v/>
      </c>
      <c r="F182" s="6" t="str">
        <f>IF(AND(Sufficient_data="Yes",Include_study?="Yes"),Input!Effect_size,"")</f>
        <v/>
      </c>
      <c r="G182" s="10" t="str">
        <f>IF(AND(Sufficient_data="Yes",Include_study?="Yes",Input!Number_of_observations&lt;&gt;""),Input!Number_of_observations,"")</f>
        <v/>
      </c>
      <c r="H182" s="6" t="str">
        <f>IF(AND(Sufficient_data="Yes",Include_study?="Yes"),Input!Standard_error,"")</f>
        <v/>
      </c>
      <c r="I182" s="6" t="str">
        <f t="shared" si="308"/>
        <v/>
      </c>
      <c r="J182" s="6" t="str">
        <f t="shared" si="309"/>
        <v/>
      </c>
      <c r="K182" s="6" t="str">
        <f t="shared" si="310"/>
        <v/>
      </c>
      <c r="L182" s="6" t="str">
        <f t="shared" si="311"/>
        <v/>
      </c>
      <c r="M182" s="120" t="str">
        <f t="shared" si="312"/>
        <v/>
      </c>
      <c r="N182" s="54" t="str">
        <f t="shared" si="313"/>
        <v/>
      </c>
      <c r="O182" s="33"/>
      <c r="P182" s="75" t="e">
        <f t="shared" si="314"/>
        <v>#N/A</v>
      </c>
      <c r="Q182" s="6" t="e">
        <f>IF(AND(Sufficient_data="Yes",Include_study?="Yes",Input!Number_of_observations&lt;&gt;""),Effect_size-CI_Lower_limit,NA())</f>
        <v>#N/A</v>
      </c>
      <c r="R182" s="54" t="e">
        <f>IF(AND(Sufficient_data="Yes",Include_study?="Yes",Input!Number_of_observations&lt;&gt;""),CI_Upper_limit-Effect_size,NA())</f>
        <v>#N/A</v>
      </c>
      <c r="S182" s="33"/>
      <c r="T182" s="33"/>
      <c r="U182" s="33"/>
      <c r="V182" s="33"/>
      <c r="W182" s="163"/>
      <c r="X182" s="16" t="str">
        <f t="shared" si="346"/>
        <v/>
      </c>
      <c r="Y182" s="6" t="str">
        <f t="shared" si="315"/>
        <v/>
      </c>
      <c r="Z182" s="6" t="str">
        <f t="shared" si="316"/>
        <v/>
      </c>
      <c r="AA182" s="6" t="str">
        <f>IF(AND(Sufficient_data="Yes",Include_study?="Yes",Subgroup&lt;&gt;""),Input!Effect_size,"")</f>
        <v/>
      </c>
      <c r="AB182" s="6" t="str">
        <f t="shared" si="317"/>
        <v/>
      </c>
      <c r="AC182" s="6" t="str">
        <f t="shared" si="318"/>
        <v/>
      </c>
      <c r="AD182" s="6" t="str">
        <f t="shared" si="319"/>
        <v/>
      </c>
      <c r="AE182" s="6" t="str">
        <f t="shared" si="320"/>
        <v/>
      </c>
      <c r="AF182" s="6" t="str">
        <f t="shared" si="321"/>
        <v/>
      </c>
      <c r="AG182" s="125" t="str">
        <f t="shared" si="280"/>
        <v/>
      </c>
      <c r="AH182" s="128" t="str">
        <f t="shared" si="322"/>
        <v/>
      </c>
      <c r="AI182" s="33"/>
      <c r="AJ182" s="75" t="e">
        <f t="shared" si="347"/>
        <v>#N/A</v>
      </c>
      <c r="AK182" s="37" t="e">
        <f t="shared" si="323"/>
        <v>#N/A</v>
      </c>
      <c r="AL182" s="54" t="e">
        <f t="shared" si="324"/>
        <v>#N/A</v>
      </c>
      <c r="AM182" s="33"/>
      <c r="AN182" s="77" t="str">
        <f t="shared" si="348"/>
        <v/>
      </c>
      <c r="AO182" s="6" t="str">
        <f>IF(AND(Sufficient_data="Yes",Include_study?="Yes",Subgroup&lt;&gt;""),IF(COUNTIFS(Input!G$2:G181,"="&amp;"Yes",Input!C$2:C181,"="&amp;"Yes",Input!H$2:H181,"="&amp;Subgroup)&gt;0,"",Subgroup),"")</f>
        <v/>
      </c>
      <c r="AP182" s="16" t="str">
        <f t="shared" si="349"/>
        <v/>
      </c>
      <c r="AQ182" s="10" t="str">
        <f t="shared" si="350"/>
        <v/>
      </c>
      <c r="AR182" s="6" t="str">
        <f t="shared" si="351"/>
        <v/>
      </c>
      <c r="AS182" s="24" t="str">
        <f t="shared" si="352"/>
        <v/>
      </c>
      <c r="AT182" s="12" t="str">
        <f t="shared" si="353"/>
        <v/>
      </c>
      <c r="AU182" s="6" t="str">
        <f t="shared" si="354"/>
        <v/>
      </c>
      <c r="AV182" s="43" t="str">
        <f t="shared" si="325"/>
        <v/>
      </c>
      <c r="AW182" s="6" t="str">
        <f t="shared" si="355"/>
        <v/>
      </c>
      <c r="AX182" s="6" t="str">
        <f t="shared" si="356"/>
        <v/>
      </c>
      <c r="AY182" s="43" t="str">
        <f t="shared" si="326"/>
        <v/>
      </c>
      <c r="AZ182" s="16" t="str">
        <f t="shared" si="357"/>
        <v/>
      </c>
      <c r="BA182" s="131" t="str">
        <f t="shared" si="327"/>
        <v/>
      </c>
      <c r="BB182" s="131" t="str">
        <f t="shared" si="328"/>
        <v/>
      </c>
      <c r="BC182" s="6" t="str">
        <f t="shared" si="358"/>
        <v/>
      </c>
      <c r="BD182" s="6" t="str">
        <f t="shared" si="359"/>
        <v/>
      </c>
      <c r="BE182" s="131" t="str">
        <f t="shared" si="329"/>
        <v/>
      </c>
      <c r="BF182" s="131" t="str">
        <f t="shared" si="330"/>
        <v/>
      </c>
      <c r="BG182" s="6" t="str">
        <f t="shared" si="360"/>
        <v/>
      </c>
      <c r="BH182" s="6" t="str">
        <f t="shared" si="361"/>
        <v/>
      </c>
      <c r="BI182" s="6" t="str">
        <f t="shared" si="362"/>
        <v/>
      </c>
      <c r="BJ182" s="6" t="e">
        <f t="shared" si="363"/>
        <v>#N/A</v>
      </c>
      <c r="BK182" s="12" t="str">
        <f t="shared" si="304"/>
        <v/>
      </c>
      <c r="BL182" s="6" t="str">
        <f t="shared" si="364"/>
        <v/>
      </c>
      <c r="BM182" s="6" t="str">
        <f t="shared" si="331"/>
        <v/>
      </c>
      <c r="BN182" s="37" t="str">
        <f t="shared" si="365"/>
        <v/>
      </c>
      <c r="BO182" s="54" t="str">
        <f t="shared" si="305"/>
        <v/>
      </c>
      <c r="BP182" s="33"/>
      <c r="BQ182" s="33"/>
      <c r="BR182" s="33"/>
      <c r="BS182" s="33"/>
      <c r="BT182" s="164"/>
      <c r="BU182" s="6" t="e">
        <f t="shared" si="291"/>
        <v>#N/A</v>
      </c>
      <c r="BV182" s="6" t="e">
        <f t="shared" si="292"/>
        <v>#N/A</v>
      </c>
      <c r="BW182" s="6" t="str">
        <f t="shared" si="332"/>
        <v/>
      </c>
      <c r="BX182" s="6" t="str">
        <f>IF(AND(Sufficient_data="Yes",Include_study?="Yes",Moderator&lt;&gt;""),'Moderator Analysis'!F:F-CG$3,"")</f>
        <v/>
      </c>
      <c r="BY182" s="54" t="str">
        <f>IF(AND(Sufficient_data="Yes",Include_study?="Yes",Moderator&lt;&gt;""),Weightf*(Effect_size-CG$5-CG$4*'Moderator Analysis'!F:F)^2,"")</f>
        <v/>
      </c>
      <c r="BZ182" s="33"/>
      <c r="CA182" s="75" t="str">
        <f>IF(AND(Sufficient_data="Yes",Include_study?="Yes",Moderator&lt;&gt;""),1/('Publication Bias Analysis'!F182^2+CG$7),"")</f>
        <v/>
      </c>
      <c r="CB182" s="6" t="str">
        <f>IF(AND(Sufficient_data="Yes",Include_study?="Yes",CA182&lt;&gt;""),Effect_size-'Moderator Analysis'!J$37,"")</f>
        <v/>
      </c>
      <c r="CC182" s="6" t="str">
        <f t="shared" si="333"/>
        <v/>
      </c>
      <c r="CD182" s="54" t="str">
        <f>IF(AND(Sufficient_data="Yes",Include_study?="Yes",CA182&lt;&gt;""),CA:CA*(Effect_size-'Moderator Analysis'!J$29-'Moderator Analysis'!J$30*Moderator)^2,"")</f>
        <v/>
      </c>
      <c r="CI182" s="164"/>
      <c r="CJ182" s="166"/>
      <c r="CK182" s="6" t="str">
        <f t="shared" si="334"/>
        <v/>
      </c>
      <c r="CL182" s="37" t="str">
        <f t="shared" si="335"/>
        <v/>
      </c>
      <c r="CM182" s="37" t="str">
        <f>IF(AND(Include_study?="Yes",Sufficient_data="Yes"),1/(Standard_error^2+IF(Additional_model="Fixed effect",0,'Publication Bias Analysis'!L$32)),"")</f>
        <v/>
      </c>
      <c r="CN182" s="37" t="str">
        <f>IF(AND(Include_study?="Yes",Sufficient_data="Yes"),'Publication Bias Analysis'!E:E-'Publication Bias Analysis'!I$29,"")</f>
        <v/>
      </c>
      <c r="CO182" s="37" t="str">
        <f t="shared" si="336"/>
        <v/>
      </c>
      <c r="CP182" s="37" t="str">
        <f t="shared" si="337"/>
        <v/>
      </c>
      <c r="CQ182" s="104" t="str">
        <f t="shared" si="338"/>
        <v/>
      </c>
      <c r="CR182" s="104" t="str">
        <f>IF(AND(Include_study?="Yes",Sufficient_data="Yes"),CQ:CQ+IF(DC:DC&lt;0,-1,1)*COUNTIF(CQ$2:CQ181,CQ:CQ),"")</f>
        <v/>
      </c>
      <c r="CS182" s="104" t="str">
        <f>IF(AND(Include_study?="Yes",Sufficient_data="Yes"),RANK(DG:DG,DG:DG,1)*IF(DF:DF&lt;0,-1,1)+IF(DF:DF&lt;0,-1,1)*COUNTIF(CQ$2:CQ181,CQ:CQ),"")</f>
        <v/>
      </c>
      <c r="CT182" s="104" t="str">
        <f>IF(AND(Include_study?="Yes",Sufficient_data="Yes"),RANK(DJ:DJ,DJ:DJ,1)*IF(DI:DI&lt;0,-1,1)+IF(DI:DI&lt;0,-1,1)*COUNTIF(CQ$2:CQ181,CQ:CQ),"")</f>
        <v/>
      </c>
      <c r="CU182" s="6" t="e">
        <f>IF(AND(Include_study?="Yes",Sufficient_data="Yes"),'Publication Bias Analysis'!E:E,NA())</f>
        <v>#N/A</v>
      </c>
      <c r="CV182" s="54" t="e">
        <f>IF(AND(Include_study?="Yes",Sufficient_data="Yes"),'Publication Bias Analysis'!F:F,NA())</f>
        <v>#N/A</v>
      </c>
      <c r="CW182" s="33"/>
      <c r="CX182" s="33"/>
      <c r="CY182" s="33"/>
      <c r="CZ182" s="33"/>
      <c r="DA182" s="33"/>
      <c r="DB182" s="157"/>
      <c r="DC18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2" s="6" t="str">
        <f t="shared" si="366"/>
        <v/>
      </c>
      <c r="DE182" s="54" t="str">
        <f>IF(AND(Include_study?="Yes",Sufficient_data="Yes"),1/('Publication Bias Analysis'!F:F^2+IF(Additional_model="Fixed effect",0,$DN$6)),"")</f>
        <v/>
      </c>
      <c r="DF182" s="6" t="str">
        <f>IF(AND(Include_study?="Yes",Sufficient_data="Yes"),IF('Publication Bias Analysis'!L$38="Left",'Publication Bias Analysis'!E:E-DN$3,DN$3-'Publication Bias Analysis'!E:E),"")</f>
        <v/>
      </c>
      <c r="DG182" s="6" t="str">
        <f t="shared" si="367"/>
        <v/>
      </c>
      <c r="DH182" s="54" t="str">
        <f>IF(AND(DF182&lt;&gt;"",CR182&lt;=MAX(CR:CR)-DN$7),1/('Publication Bias Analysis'!F:F^2+IF(Additional_model="Fixed effect",0,$DN$13)),"")</f>
        <v/>
      </c>
      <c r="DI182" s="6" t="str">
        <f>IF(AND(Include_study?="Yes",Sufficient_data="Yes"),IF('Publication Bias Analysis'!L$38="Left",'Publication Bias Analysis'!E:E-DN$10,DN$10-'Publication Bias Analysis'!E:E),"")</f>
        <v/>
      </c>
      <c r="DJ182" s="6" t="str">
        <f t="shared" si="368"/>
        <v/>
      </c>
      <c r="DK182" s="54" t="str">
        <f t="shared" si="339"/>
        <v/>
      </c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W182" s="33"/>
      <c r="DX182" s="33"/>
      <c r="DY182" s="33"/>
      <c r="DZ182" s="33"/>
      <c r="EA182" s="33"/>
      <c r="EB182" s="157"/>
      <c r="EC182" s="6" t="str">
        <f>IF(AND(Include_study?="Yes",Sufficient_data="Yes"),Calculations!CO:CO-AVERAGE(Calculations!CO:CO),"")</f>
        <v/>
      </c>
      <c r="ED182" s="54" t="str">
        <f>IF(AND(Include_study?="Yes",Sufficient_data="Yes"),Calculations!CP182-('Publication Bias Analysis'!P$3+Calculations!CO182*'Publication Bias Analysis'!P$4),"")</f>
        <v/>
      </c>
      <c r="EE182" s="33"/>
      <c r="EF182" s="157"/>
      <c r="EG182" s="6" t="str">
        <f t="shared" si="340"/>
        <v/>
      </c>
      <c r="EH182" s="6" t="str">
        <f t="shared" si="341"/>
        <v/>
      </c>
      <c r="EI182" s="10" t="str">
        <f t="shared" si="342"/>
        <v/>
      </c>
      <c r="EJ182" s="10" t="str">
        <f t="shared" si="343"/>
        <v/>
      </c>
      <c r="EK182" s="10" t="str">
        <f>IF(AND(Include_study?="Yes",Sufficient_data="Yes"),COUNTIFS(EI$2:EI181,"&lt;"&amp;EI182,EJ$2:EJ181,"&lt;"&amp;EJ182)+COUNTIFS(EI$2:EI181,"&gt;"&amp;EI182,EJ$2:EJ181,"&gt;"&amp;EJ182)+COUNTIFS(EI183:EI$201,"&lt;"&amp;EI182,EJ183:EJ$201,"&lt;"&amp;EJ182)+COUNTIFS(EI183:EI$201,"&gt;"&amp;EI182,EJ183:EJ$201,"&gt;"&amp;EJ182),"")</f>
        <v/>
      </c>
      <c r="EL182" s="70" t="str">
        <f>IF(AND(Include_study?="Yes",Sufficient_data="Yes"),COUNTIFS(EI$2:EI181,"&lt;"&amp;EI182,EJ$2:EJ181,"&gt;"&amp;EJ182)+COUNTIFS(EI$2:EI181,"&gt;"&amp;EI182,EJ$2:EJ181,"&lt;"&amp;EJ182)+COUNTIFS(EI183:EI$201,"&lt;"&amp;EI182,EJ183:EJ$201,"&gt;"&amp;EJ182)+COUNTIFS(EI183:EI$201,"&gt;"&amp;EI182,EJ183:EJ$201,"&lt;"&amp;EJ182),"")</f>
        <v/>
      </c>
      <c r="EN182" s="157"/>
      <c r="EO182" s="33"/>
      <c r="EP182" s="33"/>
      <c r="EQ182" s="33"/>
      <c r="ER182" s="33"/>
      <c r="ES182" s="157"/>
      <c r="ET182" s="6" t="e">
        <f t="shared" si="344"/>
        <v>#N/A</v>
      </c>
      <c r="EU182" s="54" t="e">
        <f t="shared" si="345"/>
        <v>#N/A</v>
      </c>
      <c r="EV182" s="33"/>
      <c r="EW182" s="33"/>
      <c r="EX182" s="33"/>
      <c r="EY182" s="33"/>
      <c r="EZ182" s="33"/>
      <c r="FA182" s="157"/>
      <c r="FB182" s="10" t="str">
        <f>IF('Publication Bias Analysis'!AS:AS&lt;&gt;"",RANK('Publication Bias Analysis'!AS:AS,'Publication Bias Analysis'!AS:AS,1)+COUNTIF('Publication Bias Analysis'!AS$2:AS181,'Publication Bias Analysis'!AS182),"")</f>
        <v/>
      </c>
      <c r="FC182" s="6" t="str">
        <f t="shared" si="369"/>
        <v/>
      </c>
      <c r="FD182" s="43" t="e">
        <f>IF(AND(Include_study?="Yes",Sufficient_data="Yes"),'Publication Bias Analysis'!AR182,NA())</f>
        <v>#N/A</v>
      </c>
      <c r="FE182" s="43" t="e">
        <f>IF(AND(Include_study?="Yes",Sufficient_data="Yes"),'Publication Bias Analysis'!AS182,NA())</f>
        <v>#N/A</v>
      </c>
      <c r="FF182" s="6" t="str">
        <f>IF(AND(Include_study?="Yes",Sufficient_data="Yes"),Calculations!FD182-AVERAGE('Publication Bias Analysis'!AR:AR),"")</f>
        <v/>
      </c>
      <c r="FG182" s="54" t="str">
        <f>IF(AND(Include_study?="Yes",Sufficient_data="Yes"),FE:FE-('Publication Bias Analysis'!AV$30+'Publication Bias Analysis'!AV$31*FD:FD),"")</f>
        <v/>
      </c>
      <c r="FM182" s="157"/>
      <c r="FN182" s="6" t="str">
        <f t="shared" si="303"/>
        <v/>
      </c>
      <c r="FO182" s="6" t="str">
        <f t="shared" si="370"/>
        <v/>
      </c>
      <c r="FP182" s="54" t="str">
        <f t="shared" si="306"/>
        <v/>
      </c>
      <c r="FQ182" s="33"/>
    </row>
    <row r="183" spans="1:173" x14ac:dyDescent="0.2">
      <c r="A183" s="163"/>
      <c r="B183" s="10" t="str">
        <f>IF(AND(Sufficient_data="Yes",Include_study?="Yes"),IF(AND(Sort_By=$E$1,Order="Ascending"),IF(Input!Study_name="",COUNTIFS(Input!Study_name,"&lt;&gt;"&amp;"",Include_study?,"Yes",Sufficient_data,"Yes")+1,IF(COUNT(E183)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3" s="10" t="str">
        <f>IF(B183&lt;&gt;"",IF(B183=0,COUNTIF(B$2:B182,0)+1,COUNTIF(B$2:B182,B183)+COUNTIF(B:B,"&lt;"&amp;B183)+1),"")</f>
        <v/>
      </c>
      <c r="D183" s="10" t="str">
        <f t="shared" si="307"/>
        <v/>
      </c>
      <c r="E183" s="6" t="str">
        <f>IF(AND(Sufficient_data="Yes",Include_study?="Yes",Input!Study_name&lt;&gt;""),Input!Study_name,"")</f>
        <v/>
      </c>
      <c r="F183" s="6" t="str">
        <f>IF(AND(Sufficient_data="Yes",Include_study?="Yes"),Input!Effect_size,"")</f>
        <v/>
      </c>
      <c r="G183" s="10" t="str">
        <f>IF(AND(Sufficient_data="Yes",Include_study?="Yes",Input!Number_of_observations&lt;&gt;""),Input!Number_of_observations,"")</f>
        <v/>
      </c>
      <c r="H183" s="6" t="str">
        <f>IF(AND(Sufficient_data="Yes",Include_study?="Yes"),Input!Standard_error,"")</f>
        <v/>
      </c>
      <c r="I183" s="6" t="str">
        <f t="shared" si="308"/>
        <v/>
      </c>
      <c r="J183" s="6" t="str">
        <f t="shared" si="309"/>
        <v/>
      </c>
      <c r="K183" s="6" t="str">
        <f t="shared" si="310"/>
        <v/>
      </c>
      <c r="L183" s="6" t="str">
        <f t="shared" si="311"/>
        <v/>
      </c>
      <c r="M183" s="120" t="str">
        <f t="shared" si="312"/>
        <v/>
      </c>
      <c r="N183" s="54" t="str">
        <f t="shared" si="313"/>
        <v/>
      </c>
      <c r="O183" s="33"/>
      <c r="P183" s="75" t="e">
        <f t="shared" si="314"/>
        <v>#N/A</v>
      </c>
      <c r="Q183" s="6" t="e">
        <f>IF(AND(Sufficient_data="Yes",Include_study?="Yes",Input!Number_of_observations&lt;&gt;""),Effect_size-CI_Lower_limit,NA())</f>
        <v>#N/A</v>
      </c>
      <c r="R183" s="54" t="e">
        <f>IF(AND(Sufficient_data="Yes",Include_study?="Yes",Input!Number_of_observations&lt;&gt;""),CI_Upper_limit-Effect_size,NA())</f>
        <v>#N/A</v>
      </c>
      <c r="S183" s="33"/>
      <c r="T183" s="33"/>
      <c r="U183" s="33"/>
      <c r="V183" s="33"/>
      <c r="W183" s="163"/>
      <c r="X183" s="16" t="str">
        <f t="shared" si="346"/>
        <v/>
      </c>
      <c r="Y183" s="6" t="str">
        <f t="shared" si="315"/>
        <v/>
      </c>
      <c r="Z183" s="6" t="str">
        <f t="shared" si="316"/>
        <v/>
      </c>
      <c r="AA183" s="6" t="str">
        <f>IF(AND(Sufficient_data="Yes",Include_study?="Yes",Subgroup&lt;&gt;""),Input!Effect_size,"")</f>
        <v/>
      </c>
      <c r="AB183" s="6" t="str">
        <f t="shared" si="317"/>
        <v/>
      </c>
      <c r="AC183" s="6" t="str">
        <f t="shared" si="318"/>
        <v/>
      </c>
      <c r="AD183" s="6" t="str">
        <f t="shared" si="319"/>
        <v/>
      </c>
      <c r="AE183" s="6" t="str">
        <f t="shared" si="320"/>
        <v/>
      </c>
      <c r="AF183" s="6" t="str">
        <f t="shared" si="321"/>
        <v/>
      </c>
      <c r="AG183" s="125" t="str">
        <f t="shared" si="280"/>
        <v/>
      </c>
      <c r="AH183" s="128" t="str">
        <f t="shared" si="322"/>
        <v/>
      </c>
      <c r="AI183" s="33"/>
      <c r="AJ183" s="75" t="e">
        <f t="shared" si="347"/>
        <v>#N/A</v>
      </c>
      <c r="AK183" s="37" t="e">
        <f t="shared" si="323"/>
        <v>#N/A</v>
      </c>
      <c r="AL183" s="54" t="e">
        <f t="shared" si="324"/>
        <v>#N/A</v>
      </c>
      <c r="AM183" s="33"/>
      <c r="AN183" s="77" t="str">
        <f t="shared" si="348"/>
        <v/>
      </c>
      <c r="AO183" s="6" t="str">
        <f>IF(AND(Sufficient_data="Yes",Include_study?="Yes",Subgroup&lt;&gt;""),IF(COUNTIFS(Input!G$2:G182,"="&amp;"Yes",Input!C$2:C182,"="&amp;"Yes",Input!H$2:H182,"="&amp;Subgroup)&gt;0,"",Subgroup),"")</f>
        <v/>
      </c>
      <c r="AP183" s="16" t="str">
        <f t="shared" si="349"/>
        <v/>
      </c>
      <c r="AQ183" s="10" t="str">
        <f t="shared" si="350"/>
        <v/>
      </c>
      <c r="AR183" s="6" t="str">
        <f t="shared" si="351"/>
        <v/>
      </c>
      <c r="AS183" s="24" t="str">
        <f t="shared" si="352"/>
        <v/>
      </c>
      <c r="AT183" s="12" t="str">
        <f t="shared" si="353"/>
        <v/>
      </c>
      <c r="AU183" s="6" t="str">
        <f t="shared" si="354"/>
        <v/>
      </c>
      <c r="AV183" s="43" t="str">
        <f t="shared" si="325"/>
        <v/>
      </c>
      <c r="AW183" s="6" t="str">
        <f t="shared" si="355"/>
        <v/>
      </c>
      <c r="AX183" s="6" t="str">
        <f t="shared" si="356"/>
        <v/>
      </c>
      <c r="AY183" s="43" t="str">
        <f t="shared" si="326"/>
        <v/>
      </c>
      <c r="AZ183" s="16" t="str">
        <f t="shared" si="357"/>
        <v/>
      </c>
      <c r="BA183" s="131" t="str">
        <f t="shared" si="327"/>
        <v/>
      </c>
      <c r="BB183" s="131" t="str">
        <f t="shared" si="328"/>
        <v/>
      </c>
      <c r="BC183" s="6" t="str">
        <f t="shared" si="358"/>
        <v/>
      </c>
      <c r="BD183" s="6" t="str">
        <f t="shared" si="359"/>
        <v/>
      </c>
      <c r="BE183" s="131" t="str">
        <f t="shared" si="329"/>
        <v/>
      </c>
      <c r="BF183" s="131" t="str">
        <f t="shared" si="330"/>
        <v/>
      </c>
      <c r="BG183" s="6" t="str">
        <f t="shared" si="360"/>
        <v/>
      </c>
      <c r="BH183" s="6" t="str">
        <f t="shared" si="361"/>
        <v/>
      </c>
      <c r="BI183" s="6" t="str">
        <f t="shared" si="362"/>
        <v/>
      </c>
      <c r="BJ183" s="6" t="e">
        <f t="shared" si="363"/>
        <v>#N/A</v>
      </c>
      <c r="BK183" s="12" t="str">
        <f t="shared" si="304"/>
        <v/>
      </c>
      <c r="BL183" s="6" t="str">
        <f t="shared" si="364"/>
        <v/>
      </c>
      <c r="BM183" s="6" t="str">
        <f t="shared" si="331"/>
        <v/>
      </c>
      <c r="BN183" s="37" t="str">
        <f t="shared" si="365"/>
        <v/>
      </c>
      <c r="BO183" s="54" t="str">
        <f t="shared" si="305"/>
        <v/>
      </c>
      <c r="BP183" s="33"/>
      <c r="BQ183" s="33"/>
      <c r="BR183" s="33"/>
      <c r="BS183" s="33"/>
      <c r="BT183" s="164"/>
      <c r="BU183" s="6" t="e">
        <f t="shared" si="291"/>
        <v>#N/A</v>
      </c>
      <c r="BV183" s="6" t="e">
        <f t="shared" si="292"/>
        <v>#N/A</v>
      </c>
      <c r="BW183" s="6" t="str">
        <f t="shared" si="332"/>
        <v/>
      </c>
      <c r="BX183" s="6" t="str">
        <f>IF(AND(Sufficient_data="Yes",Include_study?="Yes",Moderator&lt;&gt;""),'Moderator Analysis'!F:F-CG$3,"")</f>
        <v/>
      </c>
      <c r="BY183" s="54" t="str">
        <f>IF(AND(Sufficient_data="Yes",Include_study?="Yes",Moderator&lt;&gt;""),Weightf*(Effect_size-CG$5-CG$4*'Moderator Analysis'!F:F)^2,"")</f>
        <v/>
      </c>
      <c r="BZ183" s="33"/>
      <c r="CA183" s="75" t="str">
        <f>IF(AND(Sufficient_data="Yes",Include_study?="Yes",Moderator&lt;&gt;""),1/('Publication Bias Analysis'!F183^2+CG$7),"")</f>
        <v/>
      </c>
      <c r="CB183" s="6" t="str">
        <f>IF(AND(Sufficient_data="Yes",Include_study?="Yes",CA183&lt;&gt;""),Effect_size-'Moderator Analysis'!J$37,"")</f>
        <v/>
      </c>
      <c r="CC183" s="6" t="str">
        <f t="shared" si="333"/>
        <v/>
      </c>
      <c r="CD183" s="54" t="str">
        <f>IF(AND(Sufficient_data="Yes",Include_study?="Yes",CA183&lt;&gt;""),CA:CA*(Effect_size-'Moderator Analysis'!J$29-'Moderator Analysis'!J$30*Moderator)^2,"")</f>
        <v/>
      </c>
      <c r="CI183" s="164"/>
      <c r="CJ183" s="166"/>
      <c r="CK183" s="6" t="str">
        <f t="shared" si="334"/>
        <v/>
      </c>
      <c r="CL183" s="37" t="str">
        <f t="shared" si="335"/>
        <v/>
      </c>
      <c r="CM183" s="37" t="str">
        <f>IF(AND(Include_study?="Yes",Sufficient_data="Yes"),1/(Standard_error^2+IF(Additional_model="Fixed effect",0,'Publication Bias Analysis'!L$32)),"")</f>
        <v/>
      </c>
      <c r="CN183" s="37" t="str">
        <f>IF(AND(Include_study?="Yes",Sufficient_data="Yes"),'Publication Bias Analysis'!E:E-'Publication Bias Analysis'!I$29,"")</f>
        <v/>
      </c>
      <c r="CO183" s="37" t="str">
        <f t="shared" si="336"/>
        <v/>
      </c>
      <c r="CP183" s="37" t="str">
        <f t="shared" si="337"/>
        <v/>
      </c>
      <c r="CQ183" s="104" t="str">
        <f t="shared" si="338"/>
        <v/>
      </c>
      <c r="CR183" s="104" t="str">
        <f>IF(AND(Include_study?="Yes",Sufficient_data="Yes"),CQ:CQ+IF(DC:DC&lt;0,-1,1)*COUNTIF(CQ$2:CQ182,CQ:CQ),"")</f>
        <v/>
      </c>
      <c r="CS183" s="104" t="str">
        <f>IF(AND(Include_study?="Yes",Sufficient_data="Yes"),RANK(DG:DG,DG:DG,1)*IF(DF:DF&lt;0,-1,1)+IF(DF:DF&lt;0,-1,1)*COUNTIF(CQ$2:CQ182,CQ:CQ),"")</f>
        <v/>
      </c>
      <c r="CT183" s="104" t="str">
        <f>IF(AND(Include_study?="Yes",Sufficient_data="Yes"),RANK(DJ:DJ,DJ:DJ,1)*IF(DI:DI&lt;0,-1,1)+IF(DI:DI&lt;0,-1,1)*COUNTIF(CQ$2:CQ182,CQ:CQ),"")</f>
        <v/>
      </c>
      <c r="CU183" s="6" t="e">
        <f>IF(AND(Include_study?="Yes",Sufficient_data="Yes"),'Publication Bias Analysis'!E:E,NA())</f>
        <v>#N/A</v>
      </c>
      <c r="CV183" s="54" t="e">
        <f>IF(AND(Include_study?="Yes",Sufficient_data="Yes"),'Publication Bias Analysis'!F:F,NA())</f>
        <v>#N/A</v>
      </c>
      <c r="CW183" s="33"/>
      <c r="CX183" s="33"/>
      <c r="CY183" s="33"/>
      <c r="CZ183" s="33"/>
      <c r="DA183" s="33"/>
      <c r="DB183" s="157"/>
      <c r="DC18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3" s="6" t="str">
        <f t="shared" si="366"/>
        <v/>
      </c>
      <c r="DE183" s="54" t="str">
        <f>IF(AND(Include_study?="Yes",Sufficient_data="Yes"),1/('Publication Bias Analysis'!F:F^2+IF(Additional_model="Fixed effect",0,$DN$6)),"")</f>
        <v/>
      </c>
      <c r="DF183" s="6" t="str">
        <f>IF(AND(Include_study?="Yes",Sufficient_data="Yes"),IF('Publication Bias Analysis'!L$38="Left",'Publication Bias Analysis'!E:E-DN$3,DN$3-'Publication Bias Analysis'!E:E),"")</f>
        <v/>
      </c>
      <c r="DG183" s="6" t="str">
        <f t="shared" si="367"/>
        <v/>
      </c>
      <c r="DH183" s="54" t="str">
        <f>IF(AND(DF183&lt;&gt;"",CR183&lt;=MAX(CR:CR)-DN$7),1/('Publication Bias Analysis'!F:F^2+IF(Additional_model="Fixed effect",0,$DN$13)),"")</f>
        <v/>
      </c>
      <c r="DI183" s="6" t="str">
        <f>IF(AND(Include_study?="Yes",Sufficient_data="Yes"),IF('Publication Bias Analysis'!L$38="Left",'Publication Bias Analysis'!E:E-DN$10,DN$10-'Publication Bias Analysis'!E:E),"")</f>
        <v/>
      </c>
      <c r="DJ183" s="6" t="str">
        <f t="shared" si="368"/>
        <v/>
      </c>
      <c r="DK183" s="54" t="str">
        <f t="shared" si="339"/>
        <v/>
      </c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W183" s="33"/>
      <c r="DX183" s="33"/>
      <c r="DY183" s="33"/>
      <c r="DZ183" s="33"/>
      <c r="EA183" s="33"/>
      <c r="EB183" s="157"/>
      <c r="EC183" s="6" t="str">
        <f>IF(AND(Include_study?="Yes",Sufficient_data="Yes"),Calculations!CO:CO-AVERAGE(Calculations!CO:CO),"")</f>
        <v/>
      </c>
      <c r="ED183" s="54" t="str">
        <f>IF(AND(Include_study?="Yes",Sufficient_data="Yes"),Calculations!CP183-('Publication Bias Analysis'!P$3+Calculations!CO183*'Publication Bias Analysis'!P$4),"")</f>
        <v/>
      </c>
      <c r="EE183" s="33"/>
      <c r="EF183" s="157"/>
      <c r="EG183" s="6" t="str">
        <f t="shared" si="340"/>
        <v/>
      </c>
      <c r="EH183" s="6" t="str">
        <f t="shared" si="341"/>
        <v/>
      </c>
      <c r="EI183" s="10" t="str">
        <f t="shared" si="342"/>
        <v/>
      </c>
      <c r="EJ183" s="10" t="str">
        <f t="shared" si="343"/>
        <v/>
      </c>
      <c r="EK183" s="10" t="str">
        <f>IF(AND(Include_study?="Yes",Sufficient_data="Yes"),COUNTIFS(EI$2:EI182,"&lt;"&amp;EI183,EJ$2:EJ182,"&lt;"&amp;EJ183)+COUNTIFS(EI$2:EI182,"&gt;"&amp;EI183,EJ$2:EJ182,"&gt;"&amp;EJ183)+COUNTIFS(EI184:EI$201,"&lt;"&amp;EI183,EJ184:EJ$201,"&lt;"&amp;EJ183)+COUNTIFS(EI184:EI$201,"&gt;"&amp;EI183,EJ184:EJ$201,"&gt;"&amp;EJ183),"")</f>
        <v/>
      </c>
      <c r="EL183" s="70" t="str">
        <f>IF(AND(Include_study?="Yes",Sufficient_data="Yes"),COUNTIFS(EI$2:EI182,"&lt;"&amp;EI183,EJ$2:EJ182,"&gt;"&amp;EJ183)+COUNTIFS(EI$2:EI182,"&gt;"&amp;EI183,EJ$2:EJ182,"&lt;"&amp;EJ183)+COUNTIFS(EI184:EI$201,"&lt;"&amp;EI183,EJ184:EJ$201,"&gt;"&amp;EJ183)+COUNTIFS(EI184:EI$201,"&gt;"&amp;EI183,EJ184:EJ$201,"&lt;"&amp;EJ183),"")</f>
        <v/>
      </c>
      <c r="EN183" s="157"/>
      <c r="EO183" s="33"/>
      <c r="EP183" s="33"/>
      <c r="EQ183" s="33"/>
      <c r="ER183" s="33"/>
      <c r="ES183" s="157"/>
      <c r="ET183" s="6" t="e">
        <f t="shared" si="344"/>
        <v>#N/A</v>
      </c>
      <c r="EU183" s="54" t="e">
        <f t="shared" si="345"/>
        <v>#N/A</v>
      </c>
      <c r="EV183" s="33"/>
      <c r="EW183" s="33"/>
      <c r="EX183" s="33"/>
      <c r="EY183" s="33"/>
      <c r="EZ183" s="33"/>
      <c r="FA183" s="157"/>
      <c r="FB183" s="10" t="str">
        <f>IF('Publication Bias Analysis'!AS:AS&lt;&gt;"",RANK('Publication Bias Analysis'!AS:AS,'Publication Bias Analysis'!AS:AS,1)+COUNTIF('Publication Bias Analysis'!AS$2:AS182,'Publication Bias Analysis'!AS183),"")</f>
        <v/>
      </c>
      <c r="FC183" s="6" t="str">
        <f t="shared" si="369"/>
        <v/>
      </c>
      <c r="FD183" s="43" t="e">
        <f>IF(AND(Include_study?="Yes",Sufficient_data="Yes"),'Publication Bias Analysis'!AR183,NA())</f>
        <v>#N/A</v>
      </c>
      <c r="FE183" s="43" t="e">
        <f>IF(AND(Include_study?="Yes",Sufficient_data="Yes"),'Publication Bias Analysis'!AS183,NA())</f>
        <v>#N/A</v>
      </c>
      <c r="FF183" s="6" t="str">
        <f>IF(AND(Include_study?="Yes",Sufficient_data="Yes"),Calculations!FD183-AVERAGE('Publication Bias Analysis'!AR:AR),"")</f>
        <v/>
      </c>
      <c r="FG183" s="54" t="str">
        <f>IF(AND(Include_study?="Yes",Sufficient_data="Yes"),FE:FE-('Publication Bias Analysis'!AV$30+'Publication Bias Analysis'!AV$31*FD:FD),"")</f>
        <v/>
      </c>
      <c r="FM183" s="157"/>
      <c r="FN183" s="6" t="str">
        <f t="shared" si="303"/>
        <v/>
      </c>
      <c r="FO183" s="6" t="str">
        <f t="shared" si="370"/>
        <v/>
      </c>
      <c r="FP183" s="54" t="str">
        <f t="shared" si="306"/>
        <v/>
      </c>
      <c r="FQ183" s="33"/>
    </row>
    <row r="184" spans="1:173" x14ac:dyDescent="0.2">
      <c r="A184" s="163"/>
      <c r="B184" s="10" t="str">
        <f>IF(AND(Sufficient_data="Yes",Include_study?="Yes"),IF(AND(Sort_By=$E$1,Order="Ascending"),IF(Input!Study_name="",COUNTIFS(Input!Study_name,"&lt;&gt;"&amp;"",Include_study?,"Yes",Sufficient_data,"Yes")+1,IF(COUNT(E184)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4" s="10" t="str">
        <f>IF(B184&lt;&gt;"",IF(B184=0,COUNTIF(B$2:B183,0)+1,COUNTIF(B$2:B183,B184)+COUNTIF(B:B,"&lt;"&amp;B184)+1),"")</f>
        <v/>
      </c>
      <c r="D184" s="10" t="str">
        <f t="shared" si="307"/>
        <v/>
      </c>
      <c r="E184" s="6" t="str">
        <f>IF(AND(Sufficient_data="Yes",Include_study?="Yes",Input!Study_name&lt;&gt;""),Input!Study_name,"")</f>
        <v/>
      </c>
      <c r="F184" s="6" t="str">
        <f>IF(AND(Sufficient_data="Yes",Include_study?="Yes"),Input!Effect_size,"")</f>
        <v/>
      </c>
      <c r="G184" s="10" t="str">
        <f>IF(AND(Sufficient_data="Yes",Include_study?="Yes",Input!Number_of_observations&lt;&gt;""),Input!Number_of_observations,"")</f>
        <v/>
      </c>
      <c r="H184" s="6" t="str">
        <f>IF(AND(Sufficient_data="Yes",Include_study?="Yes"),Input!Standard_error,"")</f>
        <v/>
      </c>
      <c r="I184" s="6" t="str">
        <f t="shared" si="308"/>
        <v/>
      </c>
      <c r="J184" s="6" t="str">
        <f t="shared" si="309"/>
        <v/>
      </c>
      <c r="K184" s="6" t="str">
        <f t="shared" si="310"/>
        <v/>
      </c>
      <c r="L184" s="6" t="str">
        <f t="shared" si="311"/>
        <v/>
      </c>
      <c r="M184" s="120" t="str">
        <f t="shared" si="312"/>
        <v/>
      </c>
      <c r="N184" s="54" t="str">
        <f t="shared" si="313"/>
        <v/>
      </c>
      <c r="O184" s="33"/>
      <c r="P184" s="75" t="e">
        <f t="shared" si="314"/>
        <v>#N/A</v>
      </c>
      <c r="Q184" s="6" t="e">
        <f>IF(AND(Sufficient_data="Yes",Include_study?="Yes",Input!Number_of_observations&lt;&gt;""),Effect_size-CI_Lower_limit,NA())</f>
        <v>#N/A</v>
      </c>
      <c r="R184" s="54" t="e">
        <f>IF(AND(Sufficient_data="Yes",Include_study?="Yes",Input!Number_of_observations&lt;&gt;""),CI_Upper_limit-Effect_size,NA())</f>
        <v>#N/A</v>
      </c>
      <c r="S184" s="33"/>
      <c r="T184" s="33"/>
      <c r="U184" s="33"/>
      <c r="V184" s="33"/>
      <c r="W184" s="163"/>
      <c r="X184" s="16" t="str">
        <f t="shared" si="346"/>
        <v/>
      </c>
      <c r="Y184" s="6" t="str">
        <f t="shared" si="315"/>
        <v/>
      </c>
      <c r="Z184" s="6" t="str">
        <f t="shared" si="316"/>
        <v/>
      </c>
      <c r="AA184" s="6" t="str">
        <f>IF(AND(Sufficient_data="Yes",Include_study?="Yes",Subgroup&lt;&gt;""),Input!Effect_size,"")</f>
        <v/>
      </c>
      <c r="AB184" s="6" t="str">
        <f t="shared" si="317"/>
        <v/>
      </c>
      <c r="AC184" s="6" t="str">
        <f t="shared" si="318"/>
        <v/>
      </c>
      <c r="AD184" s="6" t="str">
        <f t="shared" si="319"/>
        <v/>
      </c>
      <c r="AE184" s="6" t="str">
        <f t="shared" si="320"/>
        <v/>
      </c>
      <c r="AF184" s="6" t="str">
        <f t="shared" si="321"/>
        <v/>
      </c>
      <c r="AG184" s="125" t="str">
        <f t="shared" si="280"/>
        <v/>
      </c>
      <c r="AH184" s="128" t="str">
        <f t="shared" si="322"/>
        <v/>
      </c>
      <c r="AI184" s="33"/>
      <c r="AJ184" s="75" t="e">
        <f t="shared" si="347"/>
        <v>#N/A</v>
      </c>
      <c r="AK184" s="37" t="e">
        <f t="shared" si="323"/>
        <v>#N/A</v>
      </c>
      <c r="AL184" s="54" t="e">
        <f t="shared" si="324"/>
        <v>#N/A</v>
      </c>
      <c r="AM184" s="33"/>
      <c r="AN184" s="77" t="str">
        <f t="shared" si="348"/>
        <v/>
      </c>
      <c r="AO184" s="6" t="str">
        <f>IF(AND(Sufficient_data="Yes",Include_study?="Yes",Subgroup&lt;&gt;""),IF(COUNTIFS(Input!G$2:G183,"="&amp;"Yes",Input!C$2:C183,"="&amp;"Yes",Input!H$2:H183,"="&amp;Subgroup)&gt;0,"",Subgroup),"")</f>
        <v/>
      </c>
      <c r="AP184" s="16" t="str">
        <f t="shared" si="349"/>
        <v/>
      </c>
      <c r="AQ184" s="10" t="str">
        <f t="shared" si="350"/>
        <v/>
      </c>
      <c r="AR184" s="6" t="str">
        <f t="shared" si="351"/>
        <v/>
      </c>
      <c r="AS184" s="24" t="str">
        <f t="shared" si="352"/>
        <v/>
      </c>
      <c r="AT184" s="12" t="str">
        <f t="shared" si="353"/>
        <v/>
      </c>
      <c r="AU184" s="6" t="str">
        <f t="shared" si="354"/>
        <v/>
      </c>
      <c r="AV184" s="43" t="str">
        <f t="shared" si="325"/>
        <v/>
      </c>
      <c r="AW184" s="6" t="str">
        <f t="shared" si="355"/>
        <v/>
      </c>
      <c r="AX184" s="6" t="str">
        <f t="shared" si="356"/>
        <v/>
      </c>
      <c r="AY184" s="43" t="str">
        <f t="shared" si="326"/>
        <v/>
      </c>
      <c r="AZ184" s="16" t="str">
        <f t="shared" si="357"/>
        <v/>
      </c>
      <c r="BA184" s="131" t="str">
        <f t="shared" si="327"/>
        <v/>
      </c>
      <c r="BB184" s="131" t="str">
        <f t="shared" si="328"/>
        <v/>
      </c>
      <c r="BC184" s="6" t="str">
        <f t="shared" si="358"/>
        <v/>
      </c>
      <c r="BD184" s="6" t="str">
        <f t="shared" si="359"/>
        <v/>
      </c>
      <c r="BE184" s="131" t="str">
        <f t="shared" si="329"/>
        <v/>
      </c>
      <c r="BF184" s="131" t="str">
        <f t="shared" si="330"/>
        <v/>
      </c>
      <c r="BG184" s="6" t="str">
        <f t="shared" si="360"/>
        <v/>
      </c>
      <c r="BH184" s="6" t="str">
        <f t="shared" si="361"/>
        <v/>
      </c>
      <c r="BI184" s="6" t="str">
        <f t="shared" si="362"/>
        <v/>
      </c>
      <c r="BJ184" s="6" t="e">
        <f t="shared" si="363"/>
        <v>#N/A</v>
      </c>
      <c r="BK184" s="12" t="str">
        <f t="shared" si="304"/>
        <v/>
      </c>
      <c r="BL184" s="6" t="str">
        <f t="shared" si="364"/>
        <v/>
      </c>
      <c r="BM184" s="6" t="str">
        <f t="shared" si="331"/>
        <v/>
      </c>
      <c r="BN184" s="37" t="str">
        <f t="shared" si="365"/>
        <v/>
      </c>
      <c r="BO184" s="54" t="str">
        <f t="shared" si="305"/>
        <v/>
      </c>
      <c r="BP184" s="33"/>
      <c r="BQ184" s="33"/>
      <c r="BR184" s="33"/>
      <c r="BS184" s="33"/>
      <c r="BT184" s="164"/>
      <c r="BU184" s="6" t="e">
        <f t="shared" si="291"/>
        <v>#N/A</v>
      </c>
      <c r="BV184" s="6" t="e">
        <f t="shared" si="292"/>
        <v>#N/A</v>
      </c>
      <c r="BW184" s="6" t="str">
        <f t="shared" si="332"/>
        <v/>
      </c>
      <c r="BX184" s="6" t="str">
        <f>IF(AND(Sufficient_data="Yes",Include_study?="Yes",Moderator&lt;&gt;""),'Moderator Analysis'!F:F-CG$3,"")</f>
        <v/>
      </c>
      <c r="BY184" s="54" t="str">
        <f>IF(AND(Sufficient_data="Yes",Include_study?="Yes",Moderator&lt;&gt;""),Weightf*(Effect_size-CG$5-CG$4*'Moderator Analysis'!F:F)^2,"")</f>
        <v/>
      </c>
      <c r="BZ184" s="33"/>
      <c r="CA184" s="75" t="str">
        <f>IF(AND(Sufficient_data="Yes",Include_study?="Yes",Moderator&lt;&gt;""),1/('Publication Bias Analysis'!F184^2+CG$7),"")</f>
        <v/>
      </c>
      <c r="CB184" s="6" t="str">
        <f>IF(AND(Sufficient_data="Yes",Include_study?="Yes",CA184&lt;&gt;""),Effect_size-'Moderator Analysis'!J$37,"")</f>
        <v/>
      </c>
      <c r="CC184" s="6" t="str">
        <f t="shared" si="333"/>
        <v/>
      </c>
      <c r="CD184" s="54" t="str">
        <f>IF(AND(Sufficient_data="Yes",Include_study?="Yes",CA184&lt;&gt;""),CA:CA*(Effect_size-'Moderator Analysis'!J$29-'Moderator Analysis'!J$30*Moderator)^2,"")</f>
        <v/>
      </c>
      <c r="CI184" s="164"/>
      <c r="CJ184" s="166"/>
      <c r="CK184" s="6" t="str">
        <f t="shared" si="334"/>
        <v/>
      </c>
      <c r="CL184" s="37" t="str">
        <f t="shared" si="335"/>
        <v/>
      </c>
      <c r="CM184" s="37" t="str">
        <f>IF(AND(Include_study?="Yes",Sufficient_data="Yes"),1/(Standard_error^2+IF(Additional_model="Fixed effect",0,'Publication Bias Analysis'!L$32)),"")</f>
        <v/>
      </c>
      <c r="CN184" s="37" t="str">
        <f>IF(AND(Include_study?="Yes",Sufficient_data="Yes"),'Publication Bias Analysis'!E:E-'Publication Bias Analysis'!I$29,"")</f>
        <v/>
      </c>
      <c r="CO184" s="37" t="str">
        <f t="shared" si="336"/>
        <v/>
      </c>
      <c r="CP184" s="37" t="str">
        <f t="shared" si="337"/>
        <v/>
      </c>
      <c r="CQ184" s="104" t="str">
        <f t="shared" si="338"/>
        <v/>
      </c>
      <c r="CR184" s="104" t="str">
        <f>IF(AND(Include_study?="Yes",Sufficient_data="Yes"),CQ:CQ+IF(DC:DC&lt;0,-1,1)*COUNTIF(CQ$2:CQ183,CQ:CQ),"")</f>
        <v/>
      </c>
      <c r="CS184" s="104" t="str">
        <f>IF(AND(Include_study?="Yes",Sufficient_data="Yes"),RANK(DG:DG,DG:DG,1)*IF(DF:DF&lt;0,-1,1)+IF(DF:DF&lt;0,-1,1)*COUNTIF(CQ$2:CQ183,CQ:CQ),"")</f>
        <v/>
      </c>
      <c r="CT184" s="104" t="str">
        <f>IF(AND(Include_study?="Yes",Sufficient_data="Yes"),RANK(DJ:DJ,DJ:DJ,1)*IF(DI:DI&lt;0,-1,1)+IF(DI:DI&lt;0,-1,1)*COUNTIF(CQ$2:CQ183,CQ:CQ),"")</f>
        <v/>
      </c>
      <c r="CU184" s="6" t="e">
        <f>IF(AND(Include_study?="Yes",Sufficient_data="Yes"),'Publication Bias Analysis'!E:E,NA())</f>
        <v>#N/A</v>
      </c>
      <c r="CV184" s="54" t="e">
        <f>IF(AND(Include_study?="Yes",Sufficient_data="Yes"),'Publication Bias Analysis'!F:F,NA())</f>
        <v>#N/A</v>
      </c>
      <c r="CW184" s="33"/>
      <c r="CX184" s="33"/>
      <c r="CY184" s="33"/>
      <c r="CZ184" s="33"/>
      <c r="DA184" s="33"/>
      <c r="DB184" s="157"/>
      <c r="DC18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4" s="6" t="str">
        <f t="shared" si="366"/>
        <v/>
      </c>
      <c r="DE184" s="54" t="str">
        <f>IF(AND(Include_study?="Yes",Sufficient_data="Yes"),1/('Publication Bias Analysis'!F:F^2+IF(Additional_model="Fixed effect",0,$DN$6)),"")</f>
        <v/>
      </c>
      <c r="DF184" s="6" t="str">
        <f>IF(AND(Include_study?="Yes",Sufficient_data="Yes"),IF('Publication Bias Analysis'!L$38="Left",'Publication Bias Analysis'!E:E-DN$3,DN$3-'Publication Bias Analysis'!E:E),"")</f>
        <v/>
      </c>
      <c r="DG184" s="6" t="str">
        <f t="shared" si="367"/>
        <v/>
      </c>
      <c r="DH184" s="54" t="str">
        <f>IF(AND(DF184&lt;&gt;"",CR184&lt;=MAX(CR:CR)-DN$7),1/('Publication Bias Analysis'!F:F^2+IF(Additional_model="Fixed effect",0,$DN$13)),"")</f>
        <v/>
      </c>
      <c r="DI184" s="6" t="str">
        <f>IF(AND(Include_study?="Yes",Sufficient_data="Yes"),IF('Publication Bias Analysis'!L$38="Left",'Publication Bias Analysis'!E:E-DN$10,DN$10-'Publication Bias Analysis'!E:E),"")</f>
        <v/>
      </c>
      <c r="DJ184" s="6" t="str">
        <f t="shared" si="368"/>
        <v/>
      </c>
      <c r="DK184" s="54" t="str">
        <f t="shared" si="339"/>
        <v/>
      </c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W184" s="33"/>
      <c r="DX184" s="33"/>
      <c r="DY184" s="33"/>
      <c r="DZ184" s="33"/>
      <c r="EA184" s="33"/>
      <c r="EB184" s="157"/>
      <c r="EC184" s="6" t="str">
        <f>IF(AND(Include_study?="Yes",Sufficient_data="Yes"),Calculations!CO:CO-AVERAGE(Calculations!CO:CO),"")</f>
        <v/>
      </c>
      <c r="ED184" s="54" t="str">
        <f>IF(AND(Include_study?="Yes",Sufficient_data="Yes"),Calculations!CP184-('Publication Bias Analysis'!P$3+Calculations!CO184*'Publication Bias Analysis'!P$4),"")</f>
        <v/>
      </c>
      <c r="EE184" s="33"/>
      <c r="EF184" s="157"/>
      <c r="EG184" s="6" t="str">
        <f t="shared" si="340"/>
        <v/>
      </c>
      <c r="EH184" s="6" t="str">
        <f t="shared" si="341"/>
        <v/>
      </c>
      <c r="EI184" s="10" t="str">
        <f t="shared" si="342"/>
        <v/>
      </c>
      <c r="EJ184" s="10" t="str">
        <f t="shared" si="343"/>
        <v/>
      </c>
      <c r="EK184" s="10" t="str">
        <f>IF(AND(Include_study?="Yes",Sufficient_data="Yes"),COUNTIFS(EI$2:EI183,"&lt;"&amp;EI184,EJ$2:EJ183,"&lt;"&amp;EJ184)+COUNTIFS(EI$2:EI183,"&gt;"&amp;EI184,EJ$2:EJ183,"&gt;"&amp;EJ184)+COUNTIFS(EI185:EI$201,"&lt;"&amp;EI184,EJ185:EJ$201,"&lt;"&amp;EJ184)+COUNTIFS(EI185:EI$201,"&gt;"&amp;EI184,EJ185:EJ$201,"&gt;"&amp;EJ184),"")</f>
        <v/>
      </c>
      <c r="EL184" s="70" t="str">
        <f>IF(AND(Include_study?="Yes",Sufficient_data="Yes"),COUNTIFS(EI$2:EI183,"&lt;"&amp;EI184,EJ$2:EJ183,"&gt;"&amp;EJ184)+COUNTIFS(EI$2:EI183,"&gt;"&amp;EI184,EJ$2:EJ183,"&lt;"&amp;EJ184)+COUNTIFS(EI185:EI$201,"&lt;"&amp;EI184,EJ185:EJ$201,"&gt;"&amp;EJ184)+COUNTIFS(EI185:EI$201,"&gt;"&amp;EI184,EJ185:EJ$201,"&lt;"&amp;EJ184),"")</f>
        <v/>
      </c>
      <c r="EN184" s="157"/>
      <c r="EO184" s="33"/>
      <c r="EP184" s="33"/>
      <c r="EQ184" s="33"/>
      <c r="ER184" s="33"/>
      <c r="ES184" s="157"/>
      <c r="ET184" s="6" t="e">
        <f t="shared" si="344"/>
        <v>#N/A</v>
      </c>
      <c r="EU184" s="54" t="e">
        <f t="shared" si="345"/>
        <v>#N/A</v>
      </c>
      <c r="EV184" s="33"/>
      <c r="EW184" s="33"/>
      <c r="EX184" s="33"/>
      <c r="EY184" s="33"/>
      <c r="EZ184" s="33"/>
      <c r="FA184" s="157"/>
      <c r="FB184" s="10" t="str">
        <f>IF('Publication Bias Analysis'!AS:AS&lt;&gt;"",RANK('Publication Bias Analysis'!AS:AS,'Publication Bias Analysis'!AS:AS,1)+COUNTIF('Publication Bias Analysis'!AS$2:AS183,'Publication Bias Analysis'!AS184),"")</f>
        <v/>
      </c>
      <c r="FC184" s="6" t="str">
        <f t="shared" si="369"/>
        <v/>
      </c>
      <c r="FD184" s="43" t="e">
        <f>IF(AND(Include_study?="Yes",Sufficient_data="Yes"),'Publication Bias Analysis'!AR184,NA())</f>
        <v>#N/A</v>
      </c>
      <c r="FE184" s="43" t="e">
        <f>IF(AND(Include_study?="Yes",Sufficient_data="Yes"),'Publication Bias Analysis'!AS184,NA())</f>
        <v>#N/A</v>
      </c>
      <c r="FF184" s="6" t="str">
        <f>IF(AND(Include_study?="Yes",Sufficient_data="Yes"),Calculations!FD184-AVERAGE('Publication Bias Analysis'!AR:AR),"")</f>
        <v/>
      </c>
      <c r="FG184" s="54" t="str">
        <f>IF(AND(Include_study?="Yes",Sufficient_data="Yes"),FE:FE-('Publication Bias Analysis'!AV$30+'Publication Bias Analysis'!AV$31*FD:FD),"")</f>
        <v/>
      </c>
      <c r="FM184" s="157"/>
      <c r="FN184" s="6" t="str">
        <f t="shared" si="303"/>
        <v/>
      </c>
      <c r="FO184" s="6" t="str">
        <f t="shared" si="370"/>
        <v/>
      </c>
      <c r="FP184" s="54" t="str">
        <f t="shared" si="306"/>
        <v/>
      </c>
      <c r="FQ184" s="33"/>
    </row>
    <row r="185" spans="1:173" x14ac:dyDescent="0.2">
      <c r="A185" s="163"/>
      <c r="B185" s="10" t="str">
        <f>IF(AND(Sufficient_data="Yes",Include_study?="Yes"),IF(AND(Sort_By=$E$1,Order="Ascending"),IF(Input!Study_name="",COUNTIFS(Input!Study_name,"&lt;&gt;"&amp;"",Include_study?,"Yes",Sufficient_data,"Yes")+1,IF(COUNT(E185)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5" s="10" t="str">
        <f>IF(B185&lt;&gt;"",IF(B185=0,COUNTIF(B$2:B184,0)+1,COUNTIF(B$2:B184,B185)+COUNTIF(B:B,"&lt;"&amp;B185)+1),"")</f>
        <v/>
      </c>
      <c r="D185" s="10" t="str">
        <f t="shared" si="307"/>
        <v/>
      </c>
      <c r="E185" s="6" t="str">
        <f>IF(AND(Sufficient_data="Yes",Include_study?="Yes",Input!Study_name&lt;&gt;""),Input!Study_name,"")</f>
        <v/>
      </c>
      <c r="F185" s="6" t="str">
        <f>IF(AND(Sufficient_data="Yes",Include_study?="Yes"),Input!Effect_size,"")</f>
        <v/>
      </c>
      <c r="G185" s="10" t="str">
        <f>IF(AND(Sufficient_data="Yes",Include_study?="Yes",Input!Number_of_observations&lt;&gt;""),Input!Number_of_observations,"")</f>
        <v/>
      </c>
      <c r="H185" s="6" t="str">
        <f>IF(AND(Sufficient_data="Yes",Include_study?="Yes"),Input!Standard_error,"")</f>
        <v/>
      </c>
      <c r="I185" s="6" t="str">
        <f t="shared" si="308"/>
        <v/>
      </c>
      <c r="J185" s="6" t="str">
        <f t="shared" si="309"/>
        <v/>
      </c>
      <c r="K185" s="6" t="str">
        <f t="shared" si="310"/>
        <v/>
      </c>
      <c r="L185" s="6" t="str">
        <f t="shared" si="311"/>
        <v/>
      </c>
      <c r="M185" s="120" t="str">
        <f t="shared" si="312"/>
        <v/>
      </c>
      <c r="N185" s="54" t="str">
        <f t="shared" si="313"/>
        <v/>
      </c>
      <c r="O185" s="33"/>
      <c r="P185" s="75" t="e">
        <f t="shared" si="314"/>
        <v>#N/A</v>
      </c>
      <c r="Q185" s="6" t="e">
        <f>IF(AND(Sufficient_data="Yes",Include_study?="Yes",Input!Number_of_observations&lt;&gt;""),Effect_size-CI_Lower_limit,NA())</f>
        <v>#N/A</v>
      </c>
      <c r="R185" s="54" t="e">
        <f>IF(AND(Sufficient_data="Yes",Include_study?="Yes",Input!Number_of_observations&lt;&gt;""),CI_Upper_limit-Effect_size,NA())</f>
        <v>#N/A</v>
      </c>
      <c r="S185" s="33"/>
      <c r="T185" s="33"/>
      <c r="U185" s="33"/>
      <c r="V185" s="33"/>
      <c r="W185" s="163"/>
      <c r="X185" s="16" t="str">
        <f t="shared" si="346"/>
        <v/>
      </c>
      <c r="Y185" s="6" t="str">
        <f t="shared" si="315"/>
        <v/>
      </c>
      <c r="Z185" s="6" t="str">
        <f t="shared" si="316"/>
        <v/>
      </c>
      <c r="AA185" s="6" t="str">
        <f>IF(AND(Sufficient_data="Yes",Include_study?="Yes",Subgroup&lt;&gt;""),Input!Effect_size,"")</f>
        <v/>
      </c>
      <c r="AB185" s="6" t="str">
        <f t="shared" si="317"/>
        <v/>
      </c>
      <c r="AC185" s="6" t="str">
        <f t="shared" si="318"/>
        <v/>
      </c>
      <c r="AD185" s="6" t="str">
        <f t="shared" si="319"/>
        <v/>
      </c>
      <c r="AE185" s="6" t="str">
        <f t="shared" si="320"/>
        <v/>
      </c>
      <c r="AF185" s="6" t="str">
        <f t="shared" si="321"/>
        <v/>
      </c>
      <c r="AG185" s="125" t="str">
        <f t="shared" si="280"/>
        <v/>
      </c>
      <c r="AH185" s="128" t="str">
        <f t="shared" si="322"/>
        <v/>
      </c>
      <c r="AI185" s="33"/>
      <c r="AJ185" s="75" t="e">
        <f t="shared" si="347"/>
        <v>#N/A</v>
      </c>
      <c r="AK185" s="37" t="e">
        <f t="shared" si="323"/>
        <v>#N/A</v>
      </c>
      <c r="AL185" s="54" t="e">
        <f t="shared" si="324"/>
        <v>#N/A</v>
      </c>
      <c r="AM185" s="33"/>
      <c r="AN185" s="77" t="str">
        <f t="shared" si="348"/>
        <v/>
      </c>
      <c r="AO185" s="6" t="str">
        <f>IF(AND(Sufficient_data="Yes",Include_study?="Yes",Subgroup&lt;&gt;""),IF(COUNTIFS(Input!G$2:G184,"="&amp;"Yes",Input!C$2:C184,"="&amp;"Yes",Input!H$2:H184,"="&amp;Subgroup)&gt;0,"",Subgroup),"")</f>
        <v/>
      </c>
      <c r="AP185" s="16" t="str">
        <f t="shared" si="349"/>
        <v/>
      </c>
      <c r="AQ185" s="10" t="str">
        <f t="shared" si="350"/>
        <v/>
      </c>
      <c r="AR185" s="6" t="str">
        <f t="shared" si="351"/>
        <v/>
      </c>
      <c r="AS185" s="24" t="str">
        <f t="shared" si="352"/>
        <v/>
      </c>
      <c r="AT185" s="12" t="str">
        <f t="shared" si="353"/>
        <v/>
      </c>
      <c r="AU185" s="6" t="str">
        <f t="shared" si="354"/>
        <v/>
      </c>
      <c r="AV185" s="43" t="str">
        <f t="shared" si="325"/>
        <v/>
      </c>
      <c r="AW185" s="6" t="str">
        <f t="shared" si="355"/>
        <v/>
      </c>
      <c r="AX185" s="6" t="str">
        <f t="shared" si="356"/>
        <v/>
      </c>
      <c r="AY185" s="43" t="str">
        <f t="shared" si="326"/>
        <v/>
      </c>
      <c r="AZ185" s="16" t="str">
        <f t="shared" si="357"/>
        <v/>
      </c>
      <c r="BA185" s="131" t="str">
        <f t="shared" si="327"/>
        <v/>
      </c>
      <c r="BB185" s="131" t="str">
        <f t="shared" si="328"/>
        <v/>
      </c>
      <c r="BC185" s="6" t="str">
        <f t="shared" si="358"/>
        <v/>
      </c>
      <c r="BD185" s="6" t="str">
        <f t="shared" si="359"/>
        <v/>
      </c>
      <c r="BE185" s="131" t="str">
        <f t="shared" si="329"/>
        <v/>
      </c>
      <c r="BF185" s="131" t="str">
        <f t="shared" si="330"/>
        <v/>
      </c>
      <c r="BG185" s="6" t="str">
        <f t="shared" si="360"/>
        <v/>
      </c>
      <c r="BH185" s="6" t="str">
        <f t="shared" si="361"/>
        <v/>
      </c>
      <c r="BI185" s="6" t="str">
        <f t="shared" si="362"/>
        <v/>
      </c>
      <c r="BJ185" s="6" t="e">
        <f t="shared" si="363"/>
        <v>#N/A</v>
      </c>
      <c r="BK185" s="12" t="str">
        <f t="shared" si="304"/>
        <v/>
      </c>
      <c r="BL185" s="6" t="str">
        <f t="shared" si="364"/>
        <v/>
      </c>
      <c r="BM185" s="6" t="str">
        <f t="shared" si="331"/>
        <v/>
      </c>
      <c r="BN185" s="37" t="str">
        <f t="shared" si="365"/>
        <v/>
      </c>
      <c r="BO185" s="54" t="str">
        <f t="shared" si="305"/>
        <v/>
      </c>
      <c r="BP185" s="33"/>
      <c r="BQ185" s="33"/>
      <c r="BR185" s="33"/>
      <c r="BS185" s="33"/>
      <c r="BT185" s="164"/>
      <c r="BU185" s="6" t="e">
        <f t="shared" si="291"/>
        <v>#N/A</v>
      </c>
      <c r="BV185" s="6" t="e">
        <f t="shared" si="292"/>
        <v>#N/A</v>
      </c>
      <c r="BW185" s="6" t="str">
        <f t="shared" si="332"/>
        <v/>
      </c>
      <c r="BX185" s="6" t="str">
        <f>IF(AND(Sufficient_data="Yes",Include_study?="Yes",Moderator&lt;&gt;""),'Moderator Analysis'!F:F-CG$3,"")</f>
        <v/>
      </c>
      <c r="BY185" s="54" t="str">
        <f>IF(AND(Sufficient_data="Yes",Include_study?="Yes",Moderator&lt;&gt;""),Weightf*(Effect_size-CG$5-CG$4*'Moderator Analysis'!F:F)^2,"")</f>
        <v/>
      </c>
      <c r="BZ185" s="33"/>
      <c r="CA185" s="75" t="str">
        <f>IF(AND(Sufficient_data="Yes",Include_study?="Yes",Moderator&lt;&gt;""),1/('Publication Bias Analysis'!F185^2+CG$7),"")</f>
        <v/>
      </c>
      <c r="CB185" s="6" t="str">
        <f>IF(AND(Sufficient_data="Yes",Include_study?="Yes",CA185&lt;&gt;""),Effect_size-'Moderator Analysis'!J$37,"")</f>
        <v/>
      </c>
      <c r="CC185" s="6" t="str">
        <f t="shared" si="333"/>
        <v/>
      </c>
      <c r="CD185" s="54" t="str">
        <f>IF(AND(Sufficient_data="Yes",Include_study?="Yes",CA185&lt;&gt;""),CA:CA*(Effect_size-'Moderator Analysis'!J$29-'Moderator Analysis'!J$30*Moderator)^2,"")</f>
        <v/>
      </c>
      <c r="CI185" s="164"/>
      <c r="CJ185" s="166"/>
      <c r="CK185" s="6" t="str">
        <f t="shared" si="334"/>
        <v/>
      </c>
      <c r="CL185" s="37" t="str">
        <f t="shared" si="335"/>
        <v/>
      </c>
      <c r="CM185" s="37" t="str">
        <f>IF(AND(Include_study?="Yes",Sufficient_data="Yes"),1/(Standard_error^2+IF(Additional_model="Fixed effect",0,'Publication Bias Analysis'!L$32)),"")</f>
        <v/>
      </c>
      <c r="CN185" s="37" t="str">
        <f>IF(AND(Include_study?="Yes",Sufficient_data="Yes"),'Publication Bias Analysis'!E:E-'Publication Bias Analysis'!I$29,"")</f>
        <v/>
      </c>
      <c r="CO185" s="37" t="str">
        <f t="shared" si="336"/>
        <v/>
      </c>
      <c r="CP185" s="37" t="str">
        <f t="shared" si="337"/>
        <v/>
      </c>
      <c r="CQ185" s="104" t="str">
        <f t="shared" si="338"/>
        <v/>
      </c>
      <c r="CR185" s="104" t="str">
        <f>IF(AND(Include_study?="Yes",Sufficient_data="Yes"),CQ:CQ+IF(DC:DC&lt;0,-1,1)*COUNTIF(CQ$2:CQ184,CQ:CQ),"")</f>
        <v/>
      </c>
      <c r="CS185" s="104" t="str">
        <f>IF(AND(Include_study?="Yes",Sufficient_data="Yes"),RANK(DG:DG,DG:DG,1)*IF(DF:DF&lt;0,-1,1)+IF(DF:DF&lt;0,-1,1)*COUNTIF(CQ$2:CQ184,CQ:CQ),"")</f>
        <v/>
      </c>
      <c r="CT185" s="104" t="str">
        <f>IF(AND(Include_study?="Yes",Sufficient_data="Yes"),RANK(DJ:DJ,DJ:DJ,1)*IF(DI:DI&lt;0,-1,1)+IF(DI:DI&lt;0,-1,1)*COUNTIF(CQ$2:CQ184,CQ:CQ),"")</f>
        <v/>
      </c>
      <c r="CU185" s="6" t="e">
        <f>IF(AND(Include_study?="Yes",Sufficient_data="Yes"),'Publication Bias Analysis'!E:E,NA())</f>
        <v>#N/A</v>
      </c>
      <c r="CV185" s="54" t="e">
        <f>IF(AND(Include_study?="Yes",Sufficient_data="Yes"),'Publication Bias Analysis'!F:F,NA())</f>
        <v>#N/A</v>
      </c>
      <c r="CW185" s="33"/>
      <c r="CX185" s="33"/>
      <c r="CY185" s="33"/>
      <c r="CZ185" s="33"/>
      <c r="DA185" s="33"/>
      <c r="DB185" s="157"/>
      <c r="DC18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5" s="6" t="str">
        <f t="shared" si="366"/>
        <v/>
      </c>
      <c r="DE185" s="54" t="str">
        <f>IF(AND(Include_study?="Yes",Sufficient_data="Yes"),1/('Publication Bias Analysis'!F:F^2+IF(Additional_model="Fixed effect",0,$DN$6)),"")</f>
        <v/>
      </c>
      <c r="DF185" s="6" t="str">
        <f>IF(AND(Include_study?="Yes",Sufficient_data="Yes"),IF('Publication Bias Analysis'!L$38="Left",'Publication Bias Analysis'!E:E-DN$3,DN$3-'Publication Bias Analysis'!E:E),"")</f>
        <v/>
      </c>
      <c r="DG185" s="6" t="str">
        <f t="shared" si="367"/>
        <v/>
      </c>
      <c r="DH185" s="54" t="str">
        <f>IF(AND(DF185&lt;&gt;"",CR185&lt;=MAX(CR:CR)-DN$7),1/('Publication Bias Analysis'!F:F^2+IF(Additional_model="Fixed effect",0,$DN$13)),"")</f>
        <v/>
      </c>
      <c r="DI185" s="6" t="str">
        <f>IF(AND(Include_study?="Yes",Sufficient_data="Yes"),IF('Publication Bias Analysis'!L$38="Left",'Publication Bias Analysis'!E:E-DN$10,DN$10-'Publication Bias Analysis'!E:E),"")</f>
        <v/>
      </c>
      <c r="DJ185" s="6" t="str">
        <f t="shared" si="368"/>
        <v/>
      </c>
      <c r="DK185" s="54" t="str">
        <f t="shared" si="339"/>
        <v/>
      </c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W185" s="33"/>
      <c r="DX185" s="33"/>
      <c r="DY185" s="33"/>
      <c r="DZ185" s="33"/>
      <c r="EA185" s="33"/>
      <c r="EB185" s="157"/>
      <c r="EC185" s="6" t="str">
        <f>IF(AND(Include_study?="Yes",Sufficient_data="Yes"),Calculations!CO:CO-AVERAGE(Calculations!CO:CO),"")</f>
        <v/>
      </c>
      <c r="ED185" s="54" t="str">
        <f>IF(AND(Include_study?="Yes",Sufficient_data="Yes"),Calculations!CP185-('Publication Bias Analysis'!P$3+Calculations!CO185*'Publication Bias Analysis'!P$4),"")</f>
        <v/>
      </c>
      <c r="EE185" s="33"/>
      <c r="EF185" s="157"/>
      <c r="EG185" s="6" t="str">
        <f t="shared" si="340"/>
        <v/>
      </c>
      <c r="EH185" s="6" t="str">
        <f t="shared" si="341"/>
        <v/>
      </c>
      <c r="EI185" s="10" t="str">
        <f t="shared" si="342"/>
        <v/>
      </c>
      <c r="EJ185" s="10" t="str">
        <f t="shared" si="343"/>
        <v/>
      </c>
      <c r="EK185" s="10" t="str">
        <f>IF(AND(Include_study?="Yes",Sufficient_data="Yes"),COUNTIFS(EI$2:EI184,"&lt;"&amp;EI185,EJ$2:EJ184,"&lt;"&amp;EJ185)+COUNTIFS(EI$2:EI184,"&gt;"&amp;EI185,EJ$2:EJ184,"&gt;"&amp;EJ185)+COUNTIFS(EI186:EI$201,"&lt;"&amp;EI185,EJ186:EJ$201,"&lt;"&amp;EJ185)+COUNTIFS(EI186:EI$201,"&gt;"&amp;EI185,EJ186:EJ$201,"&gt;"&amp;EJ185),"")</f>
        <v/>
      </c>
      <c r="EL185" s="70" t="str">
        <f>IF(AND(Include_study?="Yes",Sufficient_data="Yes"),COUNTIFS(EI$2:EI184,"&lt;"&amp;EI185,EJ$2:EJ184,"&gt;"&amp;EJ185)+COUNTIFS(EI$2:EI184,"&gt;"&amp;EI185,EJ$2:EJ184,"&lt;"&amp;EJ185)+COUNTIFS(EI186:EI$201,"&lt;"&amp;EI185,EJ186:EJ$201,"&gt;"&amp;EJ185)+COUNTIFS(EI186:EI$201,"&gt;"&amp;EI185,EJ186:EJ$201,"&lt;"&amp;EJ185),"")</f>
        <v/>
      </c>
      <c r="EN185" s="157"/>
      <c r="EO185" s="33"/>
      <c r="EP185" s="33"/>
      <c r="EQ185" s="33"/>
      <c r="ER185" s="33"/>
      <c r="ES185" s="157"/>
      <c r="ET185" s="6" t="e">
        <f t="shared" si="344"/>
        <v>#N/A</v>
      </c>
      <c r="EU185" s="54" t="e">
        <f t="shared" si="345"/>
        <v>#N/A</v>
      </c>
      <c r="EV185" s="33"/>
      <c r="EW185" s="33"/>
      <c r="EX185" s="33"/>
      <c r="EY185" s="33"/>
      <c r="EZ185" s="33"/>
      <c r="FA185" s="157"/>
      <c r="FB185" s="10" t="str">
        <f>IF('Publication Bias Analysis'!AS:AS&lt;&gt;"",RANK('Publication Bias Analysis'!AS:AS,'Publication Bias Analysis'!AS:AS,1)+COUNTIF('Publication Bias Analysis'!AS$2:AS184,'Publication Bias Analysis'!AS185),"")</f>
        <v/>
      </c>
      <c r="FC185" s="6" t="str">
        <f t="shared" si="369"/>
        <v/>
      </c>
      <c r="FD185" s="43" t="e">
        <f>IF(AND(Include_study?="Yes",Sufficient_data="Yes"),'Publication Bias Analysis'!AR185,NA())</f>
        <v>#N/A</v>
      </c>
      <c r="FE185" s="43" t="e">
        <f>IF(AND(Include_study?="Yes",Sufficient_data="Yes"),'Publication Bias Analysis'!AS185,NA())</f>
        <v>#N/A</v>
      </c>
      <c r="FF185" s="6" t="str">
        <f>IF(AND(Include_study?="Yes",Sufficient_data="Yes"),Calculations!FD185-AVERAGE('Publication Bias Analysis'!AR:AR),"")</f>
        <v/>
      </c>
      <c r="FG185" s="54" t="str">
        <f>IF(AND(Include_study?="Yes",Sufficient_data="Yes"),FE:FE-('Publication Bias Analysis'!AV$30+'Publication Bias Analysis'!AV$31*FD:FD),"")</f>
        <v/>
      </c>
      <c r="FM185" s="157"/>
      <c r="FN185" s="6" t="str">
        <f t="shared" si="303"/>
        <v/>
      </c>
      <c r="FO185" s="6" t="str">
        <f t="shared" si="370"/>
        <v/>
      </c>
      <c r="FP185" s="54" t="str">
        <f t="shared" si="306"/>
        <v/>
      </c>
      <c r="FQ185" s="33"/>
    </row>
    <row r="186" spans="1:173" x14ac:dyDescent="0.2">
      <c r="A186" s="163"/>
      <c r="B186" s="10" t="str">
        <f>IF(AND(Sufficient_data="Yes",Include_study?="Yes"),IF(AND(Sort_By=$E$1,Order="Ascending"),IF(Input!Study_name="",COUNTIFS(Input!Study_name,"&lt;&gt;"&amp;"",Include_study?,"Yes",Sufficient_data,"Yes")+1,IF(COUNT(E186)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6" s="10" t="str">
        <f>IF(B186&lt;&gt;"",IF(B186=0,COUNTIF(B$2:B185,0)+1,COUNTIF(B$2:B185,B186)+COUNTIF(B:B,"&lt;"&amp;B186)+1),"")</f>
        <v/>
      </c>
      <c r="D186" s="10" t="str">
        <f t="shared" si="307"/>
        <v/>
      </c>
      <c r="E186" s="6" t="str">
        <f>IF(AND(Sufficient_data="Yes",Include_study?="Yes",Input!Study_name&lt;&gt;""),Input!Study_name,"")</f>
        <v/>
      </c>
      <c r="F186" s="6" t="str">
        <f>IF(AND(Sufficient_data="Yes",Include_study?="Yes"),Input!Effect_size,"")</f>
        <v/>
      </c>
      <c r="G186" s="10" t="str">
        <f>IF(AND(Sufficient_data="Yes",Include_study?="Yes",Input!Number_of_observations&lt;&gt;""),Input!Number_of_observations,"")</f>
        <v/>
      </c>
      <c r="H186" s="6" t="str">
        <f>IF(AND(Sufficient_data="Yes",Include_study?="Yes"),Input!Standard_error,"")</f>
        <v/>
      </c>
      <c r="I186" s="6" t="str">
        <f t="shared" si="308"/>
        <v/>
      </c>
      <c r="J186" s="6" t="str">
        <f t="shared" si="309"/>
        <v/>
      </c>
      <c r="K186" s="6" t="str">
        <f t="shared" si="310"/>
        <v/>
      </c>
      <c r="L186" s="6" t="str">
        <f t="shared" si="311"/>
        <v/>
      </c>
      <c r="M186" s="120" t="str">
        <f t="shared" si="312"/>
        <v/>
      </c>
      <c r="N186" s="54" t="str">
        <f t="shared" si="313"/>
        <v/>
      </c>
      <c r="O186" s="33"/>
      <c r="P186" s="75" t="e">
        <f t="shared" si="314"/>
        <v>#N/A</v>
      </c>
      <c r="Q186" s="6" t="e">
        <f>IF(AND(Sufficient_data="Yes",Include_study?="Yes",Input!Number_of_observations&lt;&gt;""),Effect_size-CI_Lower_limit,NA())</f>
        <v>#N/A</v>
      </c>
      <c r="R186" s="54" t="e">
        <f>IF(AND(Sufficient_data="Yes",Include_study?="Yes",Input!Number_of_observations&lt;&gt;""),CI_Upper_limit-Effect_size,NA())</f>
        <v>#N/A</v>
      </c>
      <c r="S186" s="33"/>
      <c r="T186" s="33"/>
      <c r="U186" s="33"/>
      <c r="V186" s="33"/>
      <c r="W186" s="163"/>
      <c r="X186" s="16" t="str">
        <f t="shared" si="346"/>
        <v/>
      </c>
      <c r="Y186" s="6" t="str">
        <f t="shared" si="315"/>
        <v/>
      </c>
      <c r="Z186" s="6" t="str">
        <f t="shared" si="316"/>
        <v/>
      </c>
      <c r="AA186" s="6" t="str">
        <f>IF(AND(Sufficient_data="Yes",Include_study?="Yes",Subgroup&lt;&gt;""),Input!Effect_size,"")</f>
        <v/>
      </c>
      <c r="AB186" s="6" t="str">
        <f t="shared" si="317"/>
        <v/>
      </c>
      <c r="AC186" s="6" t="str">
        <f t="shared" si="318"/>
        <v/>
      </c>
      <c r="AD186" s="6" t="str">
        <f t="shared" si="319"/>
        <v/>
      </c>
      <c r="AE186" s="6" t="str">
        <f t="shared" si="320"/>
        <v/>
      </c>
      <c r="AF186" s="6" t="str">
        <f t="shared" si="321"/>
        <v/>
      </c>
      <c r="AG186" s="125" t="str">
        <f t="shared" si="280"/>
        <v/>
      </c>
      <c r="AH186" s="128" t="str">
        <f t="shared" si="322"/>
        <v/>
      </c>
      <c r="AI186" s="33"/>
      <c r="AJ186" s="75" t="e">
        <f t="shared" si="347"/>
        <v>#N/A</v>
      </c>
      <c r="AK186" s="37" t="e">
        <f t="shared" si="323"/>
        <v>#N/A</v>
      </c>
      <c r="AL186" s="54" t="e">
        <f t="shared" si="324"/>
        <v>#N/A</v>
      </c>
      <c r="AM186" s="33"/>
      <c r="AN186" s="77" t="str">
        <f t="shared" si="348"/>
        <v/>
      </c>
      <c r="AO186" s="6" t="str">
        <f>IF(AND(Sufficient_data="Yes",Include_study?="Yes",Subgroup&lt;&gt;""),IF(COUNTIFS(Input!G$2:G185,"="&amp;"Yes",Input!C$2:C185,"="&amp;"Yes",Input!H$2:H185,"="&amp;Subgroup)&gt;0,"",Subgroup),"")</f>
        <v/>
      </c>
      <c r="AP186" s="16" t="str">
        <f t="shared" si="349"/>
        <v/>
      </c>
      <c r="AQ186" s="10" t="str">
        <f t="shared" si="350"/>
        <v/>
      </c>
      <c r="AR186" s="6" t="str">
        <f t="shared" si="351"/>
        <v/>
      </c>
      <c r="AS186" s="24" t="str">
        <f t="shared" si="352"/>
        <v/>
      </c>
      <c r="AT186" s="12" t="str">
        <f t="shared" si="353"/>
        <v/>
      </c>
      <c r="AU186" s="6" t="str">
        <f t="shared" si="354"/>
        <v/>
      </c>
      <c r="AV186" s="43" t="str">
        <f t="shared" si="325"/>
        <v/>
      </c>
      <c r="AW186" s="6" t="str">
        <f t="shared" si="355"/>
        <v/>
      </c>
      <c r="AX186" s="6" t="str">
        <f t="shared" si="356"/>
        <v/>
      </c>
      <c r="AY186" s="43" t="str">
        <f t="shared" si="326"/>
        <v/>
      </c>
      <c r="AZ186" s="16" t="str">
        <f t="shared" si="357"/>
        <v/>
      </c>
      <c r="BA186" s="131" t="str">
        <f t="shared" si="327"/>
        <v/>
      </c>
      <c r="BB186" s="131" t="str">
        <f t="shared" si="328"/>
        <v/>
      </c>
      <c r="BC186" s="6" t="str">
        <f t="shared" si="358"/>
        <v/>
      </c>
      <c r="BD186" s="6" t="str">
        <f t="shared" si="359"/>
        <v/>
      </c>
      <c r="BE186" s="131" t="str">
        <f t="shared" si="329"/>
        <v/>
      </c>
      <c r="BF186" s="131" t="str">
        <f t="shared" si="330"/>
        <v/>
      </c>
      <c r="BG186" s="6" t="str">
        <f t="shared" si="360"/>
        <v/>
      </c>
      <c r="BH186" s="6" t="str">
        <f t="shared" si="361"/>
        <v/>
      </c>
      <c r="BI186" s="6" t="str">
        <f t="shared" si="362"/>
        <v/>
      </c>
      <c r="BJ186" s="6" t="e">
        <f t="shared" si="363"/>
        <v>#N/A</v>
      </c>
      <c r="BK186" s="12" t="str">
        <f t="shared" si="304"/>
        <v/>
      </c>
      <c r="BL186" s="6" t="str">
        <f t="shared" si="364"/>
        <v/>
      </c>
      <c r="BM186" s="6" t="str">
        <f t="shared" si="331"/>
        <v/>
      </c>
      <c r="BN186" s="37" t="str">
        <f t="shared" si="365"/>
        <v/>
      </c>
      <c r="BO186" s="54" t="str">
        <f t="shared" si="305"/>
        <v/>
      </c>
      <c r="BP186" s="33"/>
      <c r="BQ186" s="33"/>
      <c r="BR186" s="33"/>
      <c r="BS186" s="33"/>
      <c r="BT186" s="164"/>
      <c r="BU186" s="6" t="e">
        <f t="shared" si="291"/>
        <v>#N/A</v>
      </c>
      <c r="BV186" s="6" t="e">
        <f t="shared" si="292"/>
        <v>#N/A</v>
      </c>
      <c r="BW186" s="6" t="str">
        <f t="shared" si="332"/>
        <v/>
      </c>
      <c r="BX186" s="6" t="str">
        <f>IF(AND(Sufficient_data="Yes",Include_study?="Yes",Moderator&lt;&gt;""),'Moderator Analysis'!F:F-CG$3,"")</f>
        <v/>
      </c>
      <c r="BY186" s="54" t="str">
        <f>IF(AND(Sufficient_data="Yes",Include_study?="Yes",Moderator&lt;&gt;""),Weightf*(Effect_size-CG$5-CG$4*'Moderator Analysis'!F:F)^2,"")</f>
        <v/>
      </c>
      <c r="BZ186" s="33"/>
      <c r="CA186" s="75" t="str">
        <f>IF(AND(Sufficient_data="Yes",Include_study?="Yes",Moderator&lt;&gt;""),1/('Publication Bias Analysis'!F186^2+CG$7),"")</f>
        <v/>
      </c>
      <c r="CB186" s="6" t="str">
        <f>IF(AND(Sufficient_data="Yes",Include_study?="Yes",CA186&lt;&gt;""),Effect_size-'Moderator Analysis'!J$37,"")</f>
        <v/>
      </c>
      <c r="CC186" s="6" t="str">
        <f t="shared" si="333"/>
        <v/>
      </c>
      <c r="CD186" s="54" t="str">
        <f>IF(AND(Sufficient_data="Yes",Include_study?="Yes",CA186&lt;&gt;""),CA:CA*(Effect_size-'Moderator Analysis'!J$29-'Moderator Analysis'!J$30*Moderator)^2,"")</f>
        <v/>
      </c>
      <c r="CI186" s="164"/>
      <c r="CJ186" s="166"/>
      <c r="CK186" s="6" t="str">
        <f t="shared" si="334"/>
        <v/>
      </c>
      <c r="CL186" s="37" t="str">
        <f t="shared" si="335"/>
        <v/>
      </c>
      <c r="CM186" s="37" t="str">
        <f>IF(AND(Include_study?="Yes",Sufficient_data="Yes"),1/(Standard_error^2+IF(Additional_model="Fixed effect",0,'Publication Bias Analysis'!L$32)),"")</f>
        <v/>
      </c>
      <c r="CN186" s="37" t="str">
        <f>IF(AND(Include_study?="Yes",Sufficient_data="Yes"),'Publication Bias Analysis'!E:E-'Publication Bias Analysis'!I$29,"")</f>
        <v/>
      </c>
      <c r="CO186" s="37" t="str">
        <f t="shared" si="336"/>
        <v/>
      </c>
      <c r="CP186" s="37" t="str">
        <f t="shared" si="337"/>
        <v/>
      </c>
      <c r="CQ186" s="104" t="str">
        <f t="shared" si="338"/>
        <v/>
      </c>
      <c r="CR186" s="104" t="str">
        <f>IF(AND(Include_study?="Yes",Sufficient_data="Yes"),CQ:CQ+IF(DC:DC&lt;0,-1,1)*COUNTIF(CQ$2:CQ185,CQ:CQ),"")</f>
        <v/>
      </c>
      <c r="CS186" s="104" t="str">
        <f>IF(AND(Include_study?="Yes",Sufficient_data="Yes"),RANK(DG:DG,DG:DG,1)*IF(DF:DF&lt;0,-1,1)+IF(DF:DF&lt;0,-1,1)*COUNTIF(CQ$2:CQ185,CQ:CQ),"")</f>
        <v/>
      </c>
      <c r="CT186" s="104" t="str">
        <f>IF(AND(Include_study?="Yes",Sufficient_data="Yes"),RANK(DJ:DJ,DJ:DJ,1)*IF(DI:DI&lt;0,-1,1)+IF(DI:DI&lt;0,-1,1)*COUNTIF(CQ$2:CQ185,CQ:CQ),"")</f>
        <v/>
      </c>
      <c r="CU186" s="6" t="e">
        <f>IF(AND(Include_study?="Yes",Sufficient_data="Yes"),'Publication Bias Analysis'!E:E,NA())</f>
        <v>#N/A</v>
      </c>
      <c r="CV186" s="54" t="e">
        <f>IF(AND(Include_study?="Yes",Sufficient_data="Yes"),'Publication Bias Analysis'!F:F,NA())</f>
        <v>#N/A</v>
      </c>
      <c r="CW186" s="33"/>
      <c r="CX186" s="33"/>
      <c r="CY186" s="33"/>
      <c r="CZ186" s="33"/>
      <c r="DA186" s="33"/>
      <c r="DB186" s="157"/>
      <c r="DC18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6" s="6" t="str">
        <f t="shared" si="366"/>
        <v/>
      </c>
      <c r="DE186" s="54" t="str">
        <f>IF(AND(Include_study?="Yes",Sufficient_data="Yes"),1/('Publication Bias Analysis'!F:F^2+IF(Additional_model="Fixed effect",0,$DN$6)),"")</f>
        <v/>
      </c>
      <c r="DF186" s="6" t="str">
        <f>IF(AND(Include_study?="Yes",Sufficient_data="Yes"),IF('Publication Bias Analysis'!L$38="Left",'Publication Bias Analysis'!E:E-DN$3,DN$3-'Publication Bias Analysis'!E:E),"")</f>
        <v/>
      </c>
      <c r="DG186" s="6" t="str">
        <f t="shared" si="367"/>
        <v/>
      </c>
      <c r="DH186" s="54" t="str">
        <f>IF(AND(DF186&lt;&gt;"",CR186&lt;=MAX(CR:CR)-DN$7),1/('Publication Bias Analysis'!F:F^2+IF(Additional_model="Fixed effect",0,$DN$13)),"")</f>
        <v/>
      </c>
      <c r="DI186" s="6" t="str">
        <f>IF(AND(Include_study?="Yes",Sufficient_data="Yes"),IF('Publication Bias Analysis'!L$38="Left",'Publication Bias Analysis'!E:E-DN$10,DN$10-'Publication Bias Analysis'!E:E),"")</f>
        <v/>
      </c>
      <c r="DJ186" s="6" t="str">
        <f t="shared" si="368"/>
        <v/>
      </c>
      <c r="DK186" s="54" t="str">
        <f t="shared" si="339"/>
        <v/>
      </c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W186" s="33"/>
      <c r="DX186" s="33"/>
      <c r="DY186" s="33"/>
      <c r="DZ186" s="33"/>
      <c r="EA186" s="33"/>
      <c r="EB186" s="157"/>
      <c r="EC186" s="6" t="str">
        <f>IF(AND(Include_study?="Yes",Sufficient_data="Yes"),Calculations!CO:CO-AVERAGE(Calculations!CO:CO),"")</f>
        <v/>
      </c>
      <c r="ED186" s="54" t="str">
        <f>IF(AND(Include_study?="Yes",Sufficient_data="Yes"),Calculations!CP186-('Publication Bias Analysis'!P$3+Calculations!CO186*'Publication Bias Analysis'!P$4),"")</f>
        <v/>
      </c>
      <c r="EE186" s="33"/>
      <c r="EF186" s="157"/>
      <c r="EG186" s="6" t="str">
        <f t="shared" si="340"/>
        <v/>
      </c>
      <c r="EH186" s="6" t="str">
        <f t="shared" si="341"/>
        <v/>
      </c>
      <c r="EI186" s="10" t="str">
        <f t="shared" si="342"/>
        <v/>
      </c>
      <c r="EJ186" s="10" t="str">
        <f t="shared" si="343"/>
        <v/>
      </c>
      <c r="EK186" s="10" t="str">
        <f>IF(AND(Include_study?="Yes",Sufficient_data="Yes"),COUNTIFS(EI$2:EI185,"&lt;"&amp;EI186,EJ$2:EJ185,"&lt;"&amp;EJ186)+COUNTIFS(EI$2:EI185,"&gt;"&amp;EI186,EJ$2:EJ185,"&gt;"&amp;EJ186)+COUNTIFS(EI187:EI$201,"&lt;"&amp;EI186,EJ187:EJ$201,"&lt;"&amp;EJ186)+COUNTIFS(EI187:EI$201,"&gt;"&amp;EI186,EJ187:EJ$201,"&gt;"&amp;EJ186),"")</f>
        <v/>
      </c>
      <c r="EL186" s="70" t="str">
        <f>IF(AND(Include_study?="Yes",Sufficient_data="Yes"),COUNTIFS(EI$2:EI185,"&lt;"&amp;EI186,EJ$2:EJ185,"&gt;"&amp;EJ186)+COUNTIFS(EI$2:EI185,"&gt;"&amp;EI186,EJ$2:EJ185,"&lt;"&amp;EJ186)+COUNTIFS(EI187:EI$201,"&lt;"&amp;EI186,EJ187:EJ$201,"&gt;"&amp;EJ186)+COUNTIFS(EI187:EI$201,"&gt;"&amp;EI186,EJ187:EJ$201,"&lt;"&amp;EJ186),"")</f>
        <v/>
      </c>
      <c r="EN186" s="157"/>
      <c r="EO186" s="33"/>
      <c r="EP186" s="33"/>
      <c r="EQ186" s="33"/>
      <c r="ER186" s="33"/>
      <c r="ES186" s="157"/>
      <c r="ET186" s="6" t="e">
        <f t="shared" si="344"/>
        <v>#N/A</v>
      </c>
      <c r="EU186" s="54" t="e">
        <f t="shared" si="345"/>
        <v>#N/A</v>
      </c>
      <c r="EV186" s="33"/>
      <c r="EW186" s="33"/>
      <c r="EX186" s="33"/>
      <c r="EY186" s="33"/>
      <c r="EZ186" s="33"/>
      <c r="FA186" s="157"/>
      <c r="FB186" s="10" t="str">
        <f>IF('Publication Bias Analysis'!AS:AS&lt;&gt;"",RANK('Publication Bias Analysis'!AS:AS,'Publication Bias Analysis'!AS:AS,1)+COUNTIF('Publication Bias Analysis'!AS$2:AS185,'Publication Bias Analysis'!AS186),"")</f>
        <v/>
      </c>
      <c r="FC186" s="6" t="str">
        <f t="shared" si="369"/>
        <v/>
      </c>
      <c r="FD186" s="43" t="e">
        <f>IF(AND(Include_study?="Yes",Sufficient_data="Yes"),'Publication Bias Analysis'!AR186,NA())</f>
        <v>#N/A</v>
      </c>
      <c r="FE186" s="43" t="e">
        <f>IF(AND(Include_study?="Yes",Sufficient_data="Yes"),'Publication Bias Analysis'!AS186,NA())</f>
        <v>#N/A</v>
      </c>
      <c r="FF186" s="6" t="str">
        <f>IF(AND(Include_study?="Yes",Sufficient_data="Yes"),Calculations!FD186-AVERAGE('Publication Bias Analysis'!AR:AR),"")</f>
        <v/>
      </c>
      <c r="FG186" s="54" t="str">
        <f>IF(AND(Include_study?="Yes",Sufficient_data="Yes"),FE:FE-('Publication Bias Analysis'!AV$30+'Publication Bias Analysis'!AV$31*FD:FD),"")</f>
        <v/>
      </c>
      <c r="FM186" s="157"/>
      <c r="FN186" s="6" t="str">
        <f t="shared" si="303"/>
        <v/>
      </c>
      <c r="FO186" s="6" t="str">
        <f t="shared" si="370"/>
        <v/>
      </c>
      <c r="FP186" s="54" t="str">
        <f t="shared" si="306"/>
        <v/>
      </c>
      <c r="FQ186" s="33"/>
    </row>
    <row r="187" spans="1:173" x14ac:dyDescent="0.2">
      <c r="A187" s="163"/>
      <c r="B187" s="10" t="str">
        <f>IF(AND(Sufficient_data="Yes",Include_study?="Yes"),IF(AND(Sort_By=$E$1,Order="Ascending"),IF(Input!Study_name="",COUNTIFS(Input!Study_name,"&lt;&gt;"&amp;"",Include_study?,"Yes",Sufficient_data,"Yes")+1,IF(COUNT(E187)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7" s="10" t="str">
        <f>IF(B187&lt;&gt;"",IF(B187=0,COUNTIF(B$2:B186,0)+1,COUNTIF(B$2:B186,B187)+COUNTIF(B:B,"&lt;"&amp;B187)+1),"")</f>
        <v/>
      </c>
      <c r="D187" s="10" t="str">
        <f t="shared" si="307"/>
        <v/>
      </c>
      <c r="E187" s="6" t="str">
        <f>IF(AND(Sufficient_data="Yes",Include_study?="Yes",Input!Study_name&lt;&gt;""),Input!Study_name,"")</f>
        <v/>
      </c>
      <c r="F187" s="6" t="str">
        <f>IF(AND(Sufficient_data="Yes",Include_study?="Yes"),Input!Effect_size,"")</f>
        <v/>
      </c>
      <c r="G187" s="10" t="str">
        <f>IF(AND(Sufficient_data="Yes",Include_study?="Yes",Input!Number_of_observations&lt;&gt;""),Input!Number_of_observations,"")</f>
        <v/>
      </c>
      <c r="H187" s="6" t="str">
        <f>IF(AND(Sufficient_data="Yes",Include_study?="Yes"),Input!Standard_error,"")</f>
        <v/>
      </c>
      <c r="I187" s="6" t="str">
        <f t="shared" si="308"/>
        <v/>
      </c>
      <c r="J187" s="6" t="str">
        <f t="shared" si="309"/>
        <v/>
      </c>
      <c r="K187" s="6" t="str">
        <f t="shared" si="310"/>
        <v/>
      </c>
      <c r="L187" s="6" t="str">
        <f t="shared" si="311"/>
        <v/>
      </c>
      <c r="M187" s="120" t="str">
        <f t="shared" si="312"/>
        <v/>
      </c>
      <c r="N187" s="54" t="str">
        <f t="shared" si="313"/>
        <v/>
      </c>
      <c r="O187" s="33"/>
      <c r="P187" s="75" t="e">
        <f t="shared" si="314"/>
        <v>#N/A</v>
      </c>
      <c r="Q187" s="6" t="e">
        <f>IF(AND(Sufficient_data="Yes",Include_study?="Yes",Input!Number_of_observations&lt;&gt;""),Effect_size-CI_Lower_limit,NA())</f>
        <v>#N/A</v>
      </c>
      <c r="R187" s="54" t="e">
        <f>IF(AND(Sufficient_data="Yes",Include_study?="Yes",Input!Number_of_observations&lt;&gt;""),CI_Upper_limit-Effect_size,NA())</f>
        <v>#N/A</v>
      </c>
      <c r="S187" s="33"/>
      <c r="T187" s="33"/>
      <c r="U187" s="33"/>
      <c r="V187" s="33"/>
      <c r="W187" s="163"/>
      <c r="X187" s="16" t="str">
        <f t="shared" si="346"/>
        <v/>
      </c>
      <c r="Y187" s="6" t="str">
        <f t="shared" si="315"/>
        <v/>
      </c>
      <c r="Z187" s="6" t="str">
        <f t="shared" si="316"/>
        <v/>
      </c>
      <c r="AA187" s="6" t="str">
        <f>IF(AND(Sufficient_data="Yes",Include_study?="Yes",Subgroup&lt;&gt;""),Input!Effect_size,"")</f>
        <v/>
      </c>
      <c r="AB187" s="6" t="str">
        <f t="shared" si="317"/>
        <v/>
      </c>
      <c r="AC187" s="6" t="str">
        <f t="shared" si="318"/>
        <v/>
      </c>
      <c r="AD187" s="6" t="str">
        <f t="shared" si="319"/>
        <v/>
      </c>
      <c r="AE187" s="6" t="str">
        <f t="shared" si="320"/>
        <v/>
      </c>
      <c r="AF187" s="6" t="str">
        <f t="shared" si="321"/>
        <v/>
      </c>
      <c r="AG187" s="125" t="str">
        <f t="shared" si="280"/>
        <v/>
      </c>
      <c r="AH187" s="128" t="str">
        <f t="shared" si="322"/>
        <v/>
      </c>
      <c r="AI187" s="33"/>
      <c r="AJ187" s="75" t="e">
        <f t="shared" si="347"/>
        <v>#N/A</v>
      </c>
      <c r="AK187" s="37" t="e">
        <f t="shared" si="323"/>
        <v>#N/A</v>
      </c>
      <c r="AL187" s="54" t="e">
        <f t="shared" si="324"/>
        <v>#N/A</v>
      </c>
      <c r="AM187" s="33"/>
      <c r="AN187" s="77" t="str">
        <f t="shared" si="348"/>
        <v/>
      </c>
      <c r="AO187" s="6" t="str">
        <f>IF(AND(Sufficient_data="Yes",Include_study?="Yes",Subgroup&lt;&gt;""),IF(COUNTIFS(Input!G$2:G186,"="&amp;"Yes",Input!C$2:C186,"="&amp;"Yes",Input!H$2:H186,"="&amp;Subgroup)&gt;0,"",Subgroup),"")</f>
        <v/>
      </c>
      <c r="AP187" s="16" t="str">
        <f t="shared" si="349"/>
        <v/>
      </c>
      <c r="AQ187" s="10" t="str">
        <f t="shared" si="350"/>
        <v/>
      </c>
      <c r="AR187" s="6" t="str">
        <f t="shared" si="351"/>
        <v/>
      </c>
      <c r="AS187" s="24" t="str">
        <f t="shared" si="352"/>
        <v/>
      </c>
      <c r="AT187" s="12" t="str">
        <f t="shared" si="353"/>
        <v/>
      </c>
      <c r="AU187" s="6" t="str">
        <f t="shared" si="354"/>
        <v/>
      </c>
      <c r="AV187" s="43" t="str">
        <f t="shared" si="325"/>
        <v/>
      </c>
      <c r="AW187" s="6" t="str">
        <f t="shared" si="355"/>
        <v/>
      </c>
      <c r="AX187" s="6" t="str">
        <f t="shared" si="356"/>
        <v/>
      </c>
      <c r="AY187" s="43" t="str">
        <f t="shared" si="326"/>
        <v/>
      </c>
      <c r="AZ187" s="16" t="str">
        <f t="shared" si="357"/>
        <v/>
      </c>
      <c r="BA187" s="131" t="str">
        <f t="shared" si="327"/>
        <v/>
      </c>
      <c r="BB187" s="131" t="str">
        <f t="shared" si="328"/>
        <v/>
      </c>
      <c r="BC187" s="6" t="str">
        <f t="shared" si="358"/>
        <v/>
      </c>
      <c r="BD187" s="6" t="str">
        <f t="shared" si="359"/>
        <v/>
      </c>
      <c r="BE187" s="131" t="str">
        <f t="shared" si="329"/>
        <v/>
      </c>
      <c r="BF187" s="131" t="str">
        <f t="shared" si="330"/>
        <v/>
      </c>
      <c r="BG187" s="6" t="str">
        <f t="shared" si="360"/>
        <v/>
      </c>
      <c r="BH187" s="6" t="str">
        <f t="shared" si="361"/>
        <v/>
      </c>
      <c r="BI187" s="6" t="str">
        <f t="shared" si="362"/>
        <v/>
      </c>
      <c r="BJ187" s="6" t="e">
        <f t="shared" si="363"/>
        <v>#N/A</v>
      </c>
      <c r="BK187" s="12" t="str">
        <f t="shared" si="304"/>
        <v/>
      </c>
      <c r="BL187" s="6" t="str">
        <f t="shared" si="364"/>
        <v/>
      </c>
      <c r="BM187" s="6" t="str">
        <f t="shared" si="331"/>
        <v/>
      </c>
      <c r="BN187" s="37" t="str">
        <f t="shared" si="365"/>
        <v/>
      </c>
      <c r="BO187" s="54" t="str">
        <f t="shared" si="305"/>
        <v/>
      </c>
      <c r="BP187" s="33"/>
      <c r="BQ187" s="33"/>
      <c r="BR187" s="33"/>
      <c r="BS187" s="33"/>
      <c r="BT187" s="164"/>
      <c r="BU187" s="6" t="e">
        <f t="shared" si="291"/>
        <v>#N/A</v>
      </c>
      <c r="BV187" s="6" t="e">
        <f t="shared" si="292"/>
        <v>#N/A</v>
      </c>
      <c r="BW187" s="6" t="str">
        <f t="shared" si="332"/>
        <v/>
      </c>
      <c r="BX187" s="6" t="str">
        <f>IF(AND(Sufficient_data="Yes",Include_study?="Yes",Moderator&lt;&gt;""),'Moderator Analysis'!F:F-CG$3,"")</f>
        <v/>
      </c>
      <c r="BY187" s="54" t="str">
        <f>IF(AND(Sufficient_data="Yes",Include_study?="Yes",Moderator&lt;&gt;""),Weightf*(Effect_size-CG$5-CG$4*'Moderator Analysis'!F:F)^2,"")</f>
        <v/>
      </c>
      <c r="BZ187" s="33"/>
      <c r="CA187" s="75" t="str">
        <f>IF(AND(Sufficient_data="Yes",Include_study?="Yes",Moderator&lt;&gt;""),1/('Publication Bias Analysis'!F187^2+CG$7),"")</f>
        <v/>
      </c>
      <c r="CB187" s="6" t="str">
        <f>IF(AND(Sufficient_data="Yes",Include_study?="Yes",CA187&lt;&gt;""),Effect_size-'Moderator Analysis'!J$37,"")</f>
        <v/>
      </c>
      <c r="CC187" s="6" t="str">
        <f t="shared" si="333"/>
        <v/>
      </c>
      <c r="CD187" s="54" t="str">
        <f>IF(AND(Sufficient_data="Yes",Include_study?="Yes",CA187&lt;&gt;""),CA:CA*(Effect_size-'Moderator Analysis'!J$29-'Moderator Analysis'!J$30*Moderator)^2,"")</f>
        <v/>
      </c>
      <c r="CI187" s="164"/>
      <c r="CJ187" s="166"/>
      <c r="CK187" s="6" t="str">
        <f t="shared" si="334"/>
        <v/>
      </c>
      <c r="CL187" s="37" t="str">
        <f t="shared" si="335"/>
        <v/>
      </c>
      <c r="CM187" s="37" t="str">
        <f>IF(AND(Include_study?="Yes",Sufficient_data="Yes"),1/(Standard_error^2+IF(Additional_model="Fixed effect",0,'Publication Bias Analysis'!L$32)),"")</f>
        <v/>
      </c>
      <c r="CN187" s="37" t="str">
        <f>IF(AND(Include_study?="Yes",Sufficient_data="Yes"),'Publication Bias Analysis'!E:E-'Publication Bias Analysis'!I$29,"")</f>
        <v/>
      </c>
      <c r="CO187" s="37" t="str">
        <f t="shared" si="336"/>
        <v/>
      </c>
      <c r="CP187" s="37" t="str">
        <f t="shared" si="337"/>
        <v/>
      </c>
      <c r="CQ187" s="104" t="str">
        <f t="shared" si="338"/>
        <v/>
      </c>
      <c r="CR187" s="104" t="str">
        <f>IF(AND(Include_study?="Yes",Sufficient_data="Yes"),CQ:CQ+IF(DC:DC&lt;0,-1,1)*COUNTIF(CQ$2:CQ186,CQ:CQ),"")</f>
        <v/>
      </c>
      <c r="CS187" s="104" t="str">
        <f>IF(AND(Include_study?="Yes",Sufficient_data="Yes"),RANK(DG:DG,DG:DG,1)*IF(DF:DF&lt;0,-1,1)+IF(DF:DF&lt;0,-1,1)*COUNTIF(CQ$2:CQ186,CQ:CQ),"")</f>
        <v/>
      </c>
      <c r="CT187" s="104" t="str">
        <f>IF(AND(Include_study?="Yes",Sufficient_data="Yes"),RANK(DJ:DJ,DJ:DJ,1)*IF(DI:DI&lt;0,-1,1)+IF(DI:DI&lt;0,-1,1)*COUNTIF(CQ$2:CQ186,CQ:CQ),"")</f>
        <v/>
      </c>
      <c r="CU187" s="6" t="e">
        <f>IF(AND(Include_study?="Yes",Sufficient_data="Yes"),'Publication Bias Analysis'!E:E,NA())</f>
        <v>#N/A</v>
      </c>
      <c r="CV187" s="54" t="e">
        <f>IF(AND(Include_study?="Yes",Sufficient_data="Yes"),'Publication Bias Analysis'!F:F,NA())</f>
        <v>#N/A</v>
      </c>
      <c r="CW187" s="33"/>
      <c r="CX187" s="33"/>
      <c r="CY187" s="33"/>
      <c r="CZ187" s="33"/>
      <c r="DA187" s="33"/>
      <c r="DB187" s="157"/>
      <c r="DC18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7" s="6" t="str">
        <f t="shared" si="366"/>
        <v/>
      </c>
      <c r="DE187" s="54" t="str">
        <f>IF(AND(Include_study?="Yes",Sufficient_data="Yes"),1/('Publication Bias Analysis'!F:F^2+IF(Additional_model="Fixed effect",0,$DN$6)),"")</f>
        <v/>
      </c>
      <c r="DF187" s="6" t="str">
        <f>IF(AND(Include_study?="Yes",Sufficient_data="Yes"),IF('Publication Bias Analysis'!L$38="Left",'Publication Bias Analysis'!E:E-DN$3,DN$3-'Publication Bias Analysis'!E:E),"")</f>
        <v/>
      </c>
      <c r="DG187" s="6" t="str">
        <f t="shared" si="367"/>
        <v/>
      </c>
      <c r="DH187" s="54" t="str">
        <f>IF(AND(DF187&lt;&gt;"",CR187&lt;=MAX(CR:CR)-DN$7),1/('Publication Bias Analysis'!F:F^2+IF(Additional_model="Fixed effect",0,$DN$13)),"")</f>
        <v/>
      </c>
      <c r="DI187" s="6" t="str">
        <f>IF(AND(Include_study?="Yes",Sufficient_data="Yes"),IF('Publication Bias Analysis'!L$38="Left",'Publication Bias Analysis'!E:E-DN$10,DN$10-'Publication Bias Analysis'!E:E),"")</f>
        <v/>
      </c>
      <c r="DJ187" s="6" t="str">
        <f t="shared" si="368"/>
        <v/>
      </c>
      <c r="DK187" s="54" t="str">
        <f t="shared" si="339"/>
        <v/>
      </c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W187" s="33"/>
      <c r="DX187" s="33"/>
      <c r="DY187" s="33"/>
      <c r="DZ187" s="33"/>
      <c r="EA187" s="33"/>
      <c r="EB187" s="157"/>
      <c r="EC187" s="6" t="str">
        <f>IF(AND(Include_study?="Yes",Sufficient_data="Yes"),Calculations!CO:CO-AVERAGE(Calculations!CO:CO),"")</f>
        <v/>
      </c>
      <c r="ED187" s="54" t="str">
        <f>IF(AND(Include_study?="Yes",Sufficient_data="Yes"),Calculations!CP187-('Publication Bias Analysis'!P$3+Calculations!CO187*'Publication Bias Analysis'!P$4),"")</f>
        <v/>
      </c>
      <c r="EE187" s="33"/>
      <c r="EF187" s="157"/>
      <c r="EG187" s="6" t="str">
        <f t="shared" si="340"/>
        <v/>
      </c>
      <c r="EH187" s="6" t="str">
        <f t="shared" si="341"/>
        <v/>
      </c>
      <c r="EI187" s="10" t="str">
        <f t="shared" si="342"/>
        <v/>
      </c>
      <c r="EJ187" s="10" t="str">
        <f t="shared" si="343"/>
        <v/>
      </c>
      <c r="EK187" s="10" t="str">
        <f>IF(AND(Include_study?="Yes",Sufficient_data="Yes"),COUNTIFS(EI$2:EI186,"&lt;"&amp;EI187,EJ$2:EJ186,"&lt;"&amp;EJ187)+COUNTIFS(EI$2:EI186,"&gt;"&amp;EI187,EJ$2:EJ186,"&gt;"&amp;EJ187)+COUNTIFS(EI188:EI$201,"&lt;"&amp;EI187,EJ188:EJ$201,"&lt;"&amp;EJ187)+COUNTIFS(EI188:EI$201,"&gt;"&amp;EI187,EJ188:EJ$201,"&gt;"&amp;EJ187),"")</f>
        <v/>
      </c>
      <c r="EL187" s="70" t="str">
        <f>IF(AND(Include_study?="Yes",Sufficient_data="Yes"),COUNTIFS(EI$2:EI186,"&lt;"&amp;EI187,EJ$2:EJ186,"&gt;"&amp;EJ187)+COUNTIFS(EI$2:EI186,"&gt;"&amp;EI187,EJ$2:EJ186,"&lt;"&amp;EJ187)+COUNTIFS(EI188:EI$201,"&lt;"&amp;EI187,EJ188:EJ$201,"&gt;"&amp;EJ187)+COUNTIFS(EI188:EI$201,"&gt;"&amp;EI187,EJ188:EJ$201,"&lt;"&amp;EJ187),"")</f>
        <v/>
      </c>
      <c r="EN187" s="157"/>
      <c r="EO187" s="33"/>
      <c r="EP187" s="33"/>
      <c r="EQ187" s="33"/>
      <c r="ER187" s="33"/>
      <c r="ES187" s="157"/>
      <c r="ET187" s="6" t="e">
        <f t="shared" si="344"/>
        <v>#N/A</v>
      </c>
      <c r="EU187" s="54" t="e">
        <f t="shared" si="345"/>
        <v>#N/A</v>
      </c>
      <c r="EV187" s="33"/>
      <c r="EW187" s="33"/>
      <c r="EX187" s="33"/>
      <c r="EY187" s="33"/>
      <c r="EZ187" s="33"/>
      <c r="FA187" s="157"/>
      <c r="FB187" s="10" t="str">
        <f>IF('Publication Bias Analysis'!AS:AS&lt;&gt;"",RANK('Publication Bias Analysis'!AS:AS,'Publication Bias Analysis'!AS:AS,1)+COUNTIF('Publication Bias Analysis'!AS$2:AS186,'Publication Bias Analysis'!AS187),"")</f>
        <v/>
      </c>
      <c r="FC187" s="6" t="str">
        <f t="shared" si="369"/>
        <v/>
      </c>
      <c r="FD187" s="43" t="e">
        <f>IF(AND(Include_study?="Yes",Sufficient_data="Yes"),'Publication Bias Analysis'!AR187,NA())</f>
        <v>#N/A</v>
      </c>
      <c r="FE187" s="43" t="e">
        <f>IF(AND(Include_study?="Yes",Sufficient_data="Yes"),'Publication Bias Analysis'!AS187,NA())</f>
        <v>#N/A</v>
      </c>
      <c r="FF187" s="6" t="str">
        <f>IF(AND(Include_study?="Yes",Sufficient_data="Yes"),Calculations!FD187-AVERAGE('Publication Bias Analysis'!AR:AR),"")</f>
        <v/>
      </c>
      <c r="FG187" s="54" t="str">
        <f>IF(AND(Include_study?="Yes",Sufficient_data="Yes"),FE:FE-('Publication Bias Analysis'!AV$30+'Publication Bias Analysis'!AV$31*FD:FD),"")</f>
        <v/>
      </c>
      <c r="FM187" s="157"/>
      <c r="FN187" s="6" t="str">
        <f t="shared" si="303"/>
        <v/>
      </c>
      <c r="FO187" s="6" t="str">
        <f t="shared" si="370"/>
        <v/>
      </c>
      <c r="FP187" s="54" t="str">
        <f t="shared" si="306"/>
        <v/>
      </c>
      <c r="FQ187" s="33"/>
    </row>
    <row r="188" spans="1:173" x14ac:dyDescent="0.2">
      <c r="A188" s="163"/>
      <c r="B188" s="10" t="str">
        <f>IF(AND(Sufficient_data="Yes",Include_study?="Yes"),IF(AND(Sort_By=$E$1,Order="Ascending"),IF(Input!Study_name="",COUNTIFS(Input!Study_name,"&lt;&gt;"&amp;"",Include_study?,"Yes",Sufficient_data,"Yes")+1,IF(COUNT(E188)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8" s="10" t="str">
        <f>IF(B188&lt;&gt;"",IF(B188=0,COUNTIF(B$2:B187,0)+1,COUNTIF(B$2:B187,B188)+COUNTIF(B:B,"&lt;"&amp;B188)+1),"")</f>
        <v/>
      </c>
      <c r="D188" s="10" t="str">
        <f t="shared" si="307"/>
        <v/>
      </c>
      <c r="E188" s="6" t="str">
        <f>IF(AND(Sufficient_data="Yes",Include_study?="Yes",Input!Study_name&lt;&gt;""),Input!Study_name,"")</f>
        <v/>
      </c>
      <c r="F188" s="6" t="str">
        <f>IF(AND(Sufficient_data="Yes",Include_study?="Yes"),Input!Effect_size,"")</f>
        <v/>
      </c>
      <c r="G188" s="10" t="str">
        <f>IF(AND(Sufficient_data="Yes",Include_study?="Yes",Input!Number_of_observations&lt;&gt;""),Input!Number_of_observations,"")</f>
        <v/>
      </c>
      <c r="H188" s="6" t="str">
        <f>IF(AND(Sufficient_data="Yes",Include_study?="Yes"),Input!Standard_error,"")</f>
        <v/>
      </c>
      <c r="I188" s="6" t="str">
        <f t="shared" si="308"/>
        <v/>
      </c>
      <c r="J188" s="6" t="str">
        <f t="shared" si="309"/>
        <v/>
      </c>
      <c r="K188" s="6" t="str">
        <f t="shared" si="310"/>
        <v/>
      </c>
      <c r="L188" s="6" t="str">
        <f t="shared" si="311"/>
        <v/>
      </c>
      <c r="M188" s="120" t="str">
        <f t="shared" si="312"/>
        <v/>
      </c>
      <c r="N188" s="54" t="str">
        <f t="shared" si="313"/>
        <v/>
      </c>
      <c r="O188" s="33"/>
      <c r="P188" s="75" t="e">
        <f t="shared" si="314"/>
        <v>#N/A</v>
      </c>
      <c r="Q188" s="6" t="e">
        <f>IF(AND(Sufficient_data="Yes",Include_study?="Yes",Input!Number_of_observations&lt;&gt;""),Effect_size-CI_Lower_limit,NA())</f>
        <v>#N/A</v>
      </c>
      <c r="R188" s="54" t="e">
        <f>IF(AND(Sufficient_data="Yes",Include_study?="Yes",Input!Number_of_observations&lt;&gt;""),CI_Upper_limit-Effect_size,NA())</f>
        <v>#N/A</v>
      </c>
      <c r="S188" s="33"/>
      <c r="T188" s="33"/>
      <c r="U188" s="33"/>
      <c r="V188" s="33"/>
      <c r="W188" s="163"/>
      <c r="X188" s="16" t="str">
        <f t="shared" si="346"/>
        <v/>
      </c>
      <c r="Y188" s="6" t="str">
        <f t="shared" si="315"/>
        <v/>
      </c>
      <c r="Z188" s="6" t="str">
        <f t="shared" si="316"/>
        <v/>
      </c>
      <c r="AA188" s="6" t="str">
        <f>IF(AND(Sufficient_data="Yes",Include_study?="Yes",Subgroup&lt;&gt;""),Input!Effect_size,"")</f>
        <v/>
      </c>
      <c r="AB188" s="6" t="str">
        <f t="shared" si="317"/>
        <v/>
      </c>
      <c r="AC188" s="6" t="str">
        <f t="shared" si="318"/>
        <v/>
      </c>
      <c r="AD188" s="6" t="str">
        <f t="shared" si="319"/>
        <v/>
      </c>
      <c r="AE188" s="6" t="str">
        <f t="shared" si="320"/>
        <v/>
      </c>
      <c r="AF188" s="6" t="str">
        <f t="shared" si="321"/>
        <v/>
      </c>
      <c r="AG188" s="125" t="str">
        <f t="shared" si="280"/>
        <v/>
      </c>
      <c r="AH188" s="128" t="str">
        <f t="shared" si="322"/>
        <v/>
      </c>
      <c r="AI188" s="33"/>
      <c r="AJ188" s="75" t="e">
        <f t="shared" si="347"/>
        <v>#N/A</v>
      </c>
      <c r="AK188" s="37" t="e">
        <f t="shared" si="323"/>
        <v>#N/A</v>
      </c>
      <c r="AL188" s="54" t="e">
        <f t="shared" si="324"/>
        <v>#N/A</v>
      </c>
      <c r="AM188" s="33"/>
      <c r="AN188" s="77" t="str">
        <f t="shared" si="348"/>
        <v/>
      </c>
      <c r="AO188" s="6" t="str">
        <f>IF(AND(Sufficient_data="Yes",Include_study?="Yes",Subgroup&lt;&gt;""),IF(COUNTIFS(Input!G$2:G187,"="&amp;"Yes",Input!C$2:C187,"="&amp;"Yes",Input!H$2:H187,"="&amp;Subgroup)&gt;0,"",Subgroup),"")</f>
        <v/>
      </c>
      <c r="AP188" s="16" t="str">
        <f t="shared" si="349"/>
        <v/>
      </c>
      <c r="AQ188" s="10" t="str">
        <f t="shared" si="350"/>
        <v/>
      </c>
      <c r="AR188" s="6" t="str">
        <f t="shared" si="351"/>
        <v/>
      </c>
      <c r="AS188" s="24" t="str">
        <f t="shared" si="352"/>
        <v/>
      </c>
      <c r="AT188" s="12" t="str">
        <f t="shared" si="353"/>
        <v/>
      </c>
      <c r="AU188" s="6" t="str">
        <f t="shared" si="354"/>
        <v/>
      </c>
      <c r="AV188" s="43" t="str">
        <f t="shared" si="325"/>
        <v/>
      </c>
      <c r="AW188" s="6" t="str">
        <f t="shared" si="355"/>
        <v/>
      </c>
      <c r="AX188" s="6" t="str">
        <f t="shared" si="356"/>
        <v/>
      </c>
      <c r="AY188" s="43" t="str">
        <f t="shared" si="326"/>
        <v/>
      </c>
      <c r="AZ188" s="16" t="str">
        <f t="shared" si="357"/>
        <v/>
      </c>
      <c r="BA188" s="131" t="str">
        <f t="shared" si="327"/>
        <v/>
      </c>
      <c r="BB188" s="131" t="str">
        <f t="shared" si="328"/>
        <v/>
      </c>
      <c r="BC188" s="6" t="str">
        <f t="shared" si="358"/>
        <v/>
      </c>
      <c r="BD188" s="6" t="str">
        <f t="shared" si="359"/>
        <v/>
      </c>
      <c r="BE188" s="131" t="str">
        <f t="shared" si="329"/>
        <v/>
      </c>
      <c r="BF188" s="131" t="str">
        <f t="shared" si="330"/>
        <v/>
      </c>
      <c r="BG188" s="6" t="str">
        <f t="shared" si="360"/>
        <v/>
      </c>
      <c r="BH188" s="6" t="str">
        <f t="shared" si="361"/>
        <v/>
      </c>
      <c r="BI188" s="6" t="str">
        <f t="shared" si="362"/>
        <v/>
      </c>
      <c r="BJ188" s="6" t="e">
        <f t="shared" si="363"/>
        <v>#N/A</v>
      </c>
      <c r="BK188" s="12" t="str">
        <f t="shared" si="304"/>
        <v/>
      </c>
      <c r="BL188" s="6" t="str">
        <f t="shared" si="364"/>
        <v/>
      </c>
      <c r="BM188" s="6" t="str">
        <f t="shared" si="331"/>
        <v/>
      </c>
      <c r="BN188" s="37" t="str">
        <f t="shared" si="365"/>
        <v/>
      </c>
      <c r="BO188" s="54" t="str">
        <f t="shared" si="305"/>
        <v/>
      </c>
      <c r="BP188" s="33"/>
      <c r="BQ188" s="33"/>
      <c r="BR188" s="33"/>
      <c r="BS188" s="33"/>
      <c r="BT188" s="164"/>
      <c r="BU188" s="6" t="e">
        <f t="shared" si="291"/>
        <v>#N/A</v>
      </c>
      <c r="BV188" s="6" t="e">
        <f t="shared" si="292"/>
        <v>#N/A</v>
      </c>
      <c r="BW188" s="6" t="str">
        <f t="shared" si="332"/>
        <v/>
      </c>
      <c r="BX188" s="6" t="str">
        <f>IF(AND(Sufficient_data="Yes",Include_study?="Yes",Moderator&lt;&gt;""),'Moderator Analysis'!F:F-CG$3,"")</f>
        <v/>
      </c>
      <c r="BY188" s="54" t="str">
        <f>IF(AND(Sufficient_data="Yes",Include_study?="Yes",Moderator&lt;&gt;""),Weightf*(Effect_size-CG$5-CG$4*'Moderator Analysis'!F:F)^2,"")</f>
        <v/>
      </c>
      <c r="BZ188" s="33"/>
      <c r="CA188" s="75" t="str">
        <f>IF(AND(Sufficient_data="Yes",Include_study?="Yes",Moderator&lt;&gt;""),1/('Publication Bias Analysis'!F188^2+CG$7),"")</f>
        <v/>
      </c>
      <c r="CB188" s="6" t="str">
        <f>IF(AND(Sufficient_data="Yes",Include_study?="Yes",CA188&lt;&gt;""),Effect_size-'Moderator Analysis'!J$37,"")</f>
        <v/>
      </c>
      <c r="CC188" s="6" t="str">
        <f t="shared" si="333"/>
        <v/>
      </c>
      <c r="CD188" s="54" t="str">
        <f>IF(AND(Sufficient_data="Yes",Include_study?="Yes",CA188&lt;&gt;""),CA:CA*(Effect_size-'Moderator Analysis'!J$29-'Moderator Analysis'!J$30*Moderator)^2,"")</f>
        <v/>
      </c>
      <c r="CI188" s="164"/>
      <c r="CJ188" s="166"/>
      <c r="CK188" s="6" t="str">
        <f t="shared" si="334"/>
        <v/>
      </c>
      <c r="CL188" s="37" t="str">
        <f t="shared" si="335"/>
        <v/>
      </c>
      <c r="CM188" s="37" t="str">
        <f>IF(AND(Include_study?="Yes",Sufficient_data="Yes"),1/(Standard_error^2+IF(Additional_model="Fixed effect",0,'Publication Bias Analysis'!L$32)),"")</f>
        <v/>
      </c>
      <c r="CN188" s="37" t="str">
        <f>IF(AND(Include_study?="Yes",Sufficient_data="Yes"),'Publication Bias Analysis'!E:E-'Publication Bias Analysis'!I$29,"")</f>
        <v/>
      </c>
      <c r="CO188" s="37" t="str">
        <f t="shared" si="336"/>
        <v/>
      </c>
      <c r="CP188" s="37" t="str">
        <f t="shared" si="337"/>
        <v/>
      </c>
      <c r="CQ188" s="104" t="str">
        <f t="shared" si="338"/>
        <v/>
      </c>
      <c r="CR188" s="104" t="str">
        <f>IF(AND(Include_study?="Yes",Sufficient_data="Yes"),CQ:CQ+IF(DC:DC&lt;0,-1,1)*COUNTIF(CQ$2:CQ187,CQ:CQ),"")</f>
        <v/>
      </c>
      <c r="CS188" s="104" t="str">
        <f>IF(AND(Include_study?="Yes",Sufficient_data="Yes"),RANK(DG:DG,DG:DG,1)*IF(DF:DF&lt;0,-1,1)+IF(DF:DF&lt;0,-1,1)*COUNTIF(CQ$2:CQ187,CQ:CQ),"")</f>
        <v/>
      </c>
      <c r="CT188" s="104" t="str">
        <f>IF(AND(Include_study?="Yes",Sufficient_data="Yes"),RANK(DJ:DJ,DJ:DJ,1)*IF(DI:DI&lt;0,-1,1)+IF(DI:DI&lt;0,-1,1)*COUNTIF(CQ$2:CQ187,CQ:CQ),"")</f>
        <v/>
      </c>
      <c r="CU188" s="6" t="e">
        <f>IF(AND(Include_study?="Yes",Sufficient_data="Yes"),'Publication Bias Analysis'!E:E,NA())</f>
        <v>#N/A</v>
      </c>
      <c r="CV188" s="54" t="e">
        <f>IF(AND(Include_study?="Yes",Sufficient_data="Yes"),'Publication Bias Analysis'!F:F,NA())</f>
        <v>#N/A</v>
      </c>
      <c r="CW188" s="33"/>
      <c r="CX188" s="33"/>
      <c r="CY188" s="33"/>
      <c r="CZ188" s="33"/>
      <c r="DA188" s="33"/>
      <c r="DB188" s="157"/>
      <c r="DC18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8" s="6" t="str">
        <f t="shared" si="366"/>
        <v/>
      </c>
      <c r="DE188" s="54" t="str">
        <f>IF(AND(Include_study?="Yes",Sufficient_data="Yes"),1/('Publication Bias Analysis'!F:F^2+IF(Additional_model="Fixed effect",0,$DN$6)),"")</f>
        <v/>
      </c>
      <c r="DF188" s="6" t="str">
        <f>IF(AND(Include_study?="Yes",Sufficient_data="Yes"),IF('Publication Bias Analysis'!L$38="Left",'Publication Bias Analysis'!E:E-DN$3,DN$3-'Publication Bias Analysis'!E:E),"")</f>
        <v/>
      </c>
      <c r="DG188" s="6" t="str">
        <f t="shared" si="367"/>
        <v/>
      </c>
      <c r="DH188" s="54" t="str">
        <f>IF(AND(DF188&lt;&gt;"",CR188&lt;=MAX(CR:CR)-DN$7),1/('Publication Bias Analysis'!F:F^2+IF(Additional_model="Fixed effect",0,$DN$13)),"")</f>
        <v/>
      </c>
      <c r="DI188" s="6" t="str">
        <f>IF(AND(Include_study?="Yes",Sufficient_data="Yes"),IF('Publication Bias Analysis'!L$38="Left",'Publication Bias Analysis'!E:E-DN$10,DN$10-'Publication Bias Analysis'!E:E),"")</f>
        <v/>
      </c>
      <c r="DJ188" s="6" t="str">
        <f t="shared" si="368"/>
        <v/>
      </c>
      <c r="DK188" s="54" t="str">
        <f t="shared" si="339"/>
        <v/>
      </c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W188" s="33"/>
      <c r="DX188" s="33"/>
      <c r="DY188" s="33"/>
      <c r="DZ188" s="33"/>
      <c r="EA188" s="33"/>
      <c r="EB188" s="157"/>
      <c r="EC188" s="6" t="str">
        <f>IF(AND(Include_study?="Yes",Sufficient_data="Yes"),Calculations!CO:CO-AVERAGE(Calculations!CO:CO),"")</f>
        <v/>
      </c>
      <c r="ED188" s="54" t="str">
        <f>IF(AND(Include_study?="Yes",Sufficient_data="Yes"),Calculations!CP188-('Publication Bias Analysis'!P$3+Calculations!CO188*'Publication Bias Analysis'!P$4),"")</f>
        <v/>
      </c>
      <c r="EE188" s="33"/>
      <c r="EF188" s="157"/>
      <c r="EG188" s="6" t="str">
        <f t="shared" si="340"/>
        <v/>
      </c>
      <c r="EH188" s="6" t="str">
        <f t="shared" si="341"/>
        <v/>
      </c>
      <c r="EI188" s="10" t="str">
        <f t="shared" si="342"/>
        <v/>
      </c>
      <c r="EJ188" s="10" t="str">
        <f t="shared" si="343"/>
        <v/>
      </c>
      <c r="EK188" s="10" t="str">
        <f>IF(AND(Include_study?="Yes",Sufficient_data="Yes"),COUNTIFS(EI$2:EI187,"&lt;"&amp;EI188,EJ$2:EJ187,"&lt;"&amp;EJ188)+COUNTIFS(EI$2:EI187,"&gt;"&amp;EI188,EJ$2:EJ187,"&gt;"&amp;EJ188)+COUNTIFS(EI189:EI$201,"&lt;"&amp;EI188,EJ189:EJ$201,"&lt;"&amp;EJ188)+COUNTIFS(EI189:EI$201,"&gt;"&amp;EI188,EJ189:EJ$201,"&gt;"&amp;EJ188),"")</f>
        <v/>
      </c>
      <c r="EL188" s="70" t="str">
        <f>IF(AND(Include_study?="Yes",Sufficient_data="Yes"),COUNTIFS(EI$2:EI187,"&lt;"&amp;EI188,EJ$2:EJ187,"&gt;"&amp;EJ188)+COUNTIFS(EI$2:EI187,"&gt;"&amp;EI188,EJ$2:EJ187,"&lt;"&amp;EJ188)+COUNTIFS(EI189:EI$201,"&lt;"&amp;EI188,EJ189:EJ$201,"&gt;"&amp;EJ188)+COUNTIFS(EI189:EI$201,"&gt;"&amp;EI188,EJ189:EJ$201,"&lt;"&amp;EJ188),"")</f>
        <v/>
      </c>
      <c r="EN188" s="157"/>
      <c r="EO188" s="33"/>
      <c r="EP188" s="33"/>
      <c r="EQ188" s="33"/>
      <c r="ER188" s="33"/>
      <c r="ES188" s="157"/>
      <c r="ET188" s="6" t="e">
        <f t="shared" si="344"/>
        <v>#N/A</v>
      </c>
      <c r="EU188" s="54" t="e">
        <f t="shared" si="345"/>
        <v>#N/A</v>
      </c>
      <c r="EV188" s="33"/>
      <c r="EW188" s="33"/>
      <c r="EX188" s="33"/>
      <c r="EY188" s="33"/>
      <c r="EZ188" s="33"/>
      <c r="FA188" s="157"/>
      <c r="FB188" s="10" t="str">
        <f>IF('Publication Bias Analysis'!AS:AS&lt;&gt;"",RANK('Publication Bias Analysis'!AS:AS,'Publication Bias Analysis'!AS:AS,1)+COUNTIF('Publication Bias Analysis'!AS$2:AS187,'Publication Bias Analysis'!AS188),"")</f>
        <v/>
      </c>
      <c r="FC188" s="6" t="str">
        <f t="shared" si="369"/>
        <v/>
      </c>
      <c r="FD188" s="43" t="e">
        <f>IF(AND(Include_study?="Yes",Sufficient_data="Yes"),'Publication Bias Analysis'!AR188,NA())</f>
        <v>#N/A</v>
      </c>
      <c r="FE188" s="43" t="e">
        <f>IF(AND(Include_study?="Yes",Sufficient_data="Yes"),'Publication Bias Analysis'!AS188,NA())</f>
        <v>#N/A</v>
      </c>
      <c r="FF188" s="6" t="str">
        <f>IF(AND(Include_study?="Yes",Sufficient_data="Yes"),Calculations!FD188-AVERAGE('Publication Bias Analysis'!AR:AR),"")</f>
        <v/>
      </c>
      <c r="FG188" s="54" t="str">
        <f>IF(AND(Include_study?="Yes",Sufficient_data="Yes"),FE:FE-('Publication Bias Analysis'!AV$30+'Publication Bias Analysis'!AV$31*FD:FD),"")</f>
        <v/>
      </c>
      <c r="FM188" s="157"/>
      <c r="FN188" s="6" t="str">
        <f t="shared" si="303"/>
        <v/>
      </c>
      <c r="FO188" s="6" t="str">
        <f t="shared" si="370"/>
        <v/>
      </c>
      <c r="FP188" s="54" t="str">
        <f t="shared" si="306"/>
        <v/>
      </c>
      <c r="FQ188" s="33"/>
    </row>
    <row r="189" spans="1:173" x14ac:dyDescent="0.2">
      <c r="A189" s="163"/>
      <c r="B189" s="10" t="str">
        <f>IF(AND(Sufficient_data="Yes",Include_study?="Yes"),IF(AND(Sort_By=$E$1,Order="Ascending"),IF(Input!Study_name="",COUNTIFS(Input!Study_name,"&lt;&gt;"&amp;"",Include_study?,"Yes",Sufficient_data,"Yes")+1,IF(COUNT(E189)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89" s="10" t="str">
        <f>IF(B189&lt;&gt;"",IF(B189=0,COUNTIF(B$2:B188,0)+1,COUNTIF(B$2:B188,B189)+COUNTIF(B:B,"&lt;"&amp;B189)+1),"")</f>
        <v/>
      </c>
      <c r="D189" s="10" t="str">
        <f t="shared" si="307"/>
        <v/>
      </c>
      <c r="E189" s="6" t="str">
        <f>IF(AND(Sufficient_data="Yes",Include_study?="Yes",Input!Study_name&lt;&gt;""),Input!Study_name,"")</f>
        <v/>
      </c>
      <c r="F189" s="6" t="str">
        <f>IF(AND(Sufficient_data="Yes",Include_study?="Yes"),Input!Effect_size,"")</f>
        <v/>
      </c>
      <c r="G189" s="10" t="str">
        <f>IF(AND(Sufficient_data="Yes",Include_study?="Yes",Input!Number_of_observations&lt;&gt;""),Input!Number_of_observations,"")</f>
        <v/>
      </c>
      <c r="H189" s="6" t="str">
        <f>IF(AND(Sufficient_data="Yes",Include_study?="Yes"),Input!Standard_error,"")</f>
        <v/>
      </c>
      <c r="I189" s="6" t="str">
        <f t="shared" si="308"/>
        <v/>
      </c>
      <c r="J189" s="6" t="str">
        <f t="shared" si="309"/>
        <v/>
      </c>
      <c r="K189" s="6" t="str">
        <f t="shared" si="310"/>
        <v/>
      </c>
      <c r="L189" s="6" t="str">
        <f t="shared" si="311"/>
        <v/>
      </c>
      <c r="M189" s="120" t="str">
        <f t="shared" si="312"/>
        <v/>
      </c>
      <c r="N189" s="54" t="str">
        <f t="shared" si="313"/>
        <v/>
      </c>
      <c r="O189" s="33"/>
      <c r="P189" s="75" t="e">
        <f t="shared" si="314"/>
        <v>#N/A</v>
      </c>
      <c r="Q189" s="6" t="e">
        <f>IF(AND(Sufficient_data="Yes",Include_study?="Yes",Input!Number_of_observations&lt;&gt;""),Effect_size-CI_Lower_limit,NA())</f>
        <v>#N/A</v>
      </c>
      <c r="R189" s="54" t="e">
        <f>IF(AND(Sufficient_data="Yes",Include_study?="Yes",Input!Number_of_observations&lt;&gt;""),CI_Upper_limit-Effect_size,NA())</f>
        <v>#N/A</v>
      </c>
      <c r="S189" s="33"/>
      <c r="T189" s="33"/>
      <c r="U189" s="33"/>
      <c r="V189" s="33"/>
      <c r="W189" s="163"/>
      <c r="X189" s="16" t="str">
        <f t="shared" si="346"/>
        <v/>
      </c>
      <c r="Y189" s="6" t="str">
        <f t="shared" si="315"/>
        <v/>
      </c>
      <c r="Z189" s="6" t="str">
        <f t="shared" si="316"/>
        <v/>
      </c>
      <c r="AA189" s="6" t="str">
        <f>IF(AND(Sufficient_data="Yes",Include_study?="Yes",Subgroup&lt;&gt;""),Input!Effect_size,"")</f>
        <v/>
      </c>
      <c r="AB189" s="6" t="str">
        <f t="shared" si="317"/>
        <v/>
      </c>
      <c r="AC189" s="6" t="str">
        <f t="shared" si="318"/>
        <v/>
      </c>
      <c r="AD189" s="6" t="str">
        <f t="shared" si="319"/>
        <v/>
      </c>
      <c r="AE189" s="6" t="str">
        <f t="shared" si="320"/>
        <v/>
      </c>
      <c r="AF189" s="6" t="str">
        <f t="shared" si="321"/>
        <v/>
      </c>
      <c r="AG189" s="125" t="str">
        <f t="shared" si="280"/>
        <v/>
      </c>
      <c r="AH189" s="128" t="str">
        <f t="shared" si="322"/>
        <v/>
      </c>
      <c r="AI189" s="33"/>
      <c r="AJ189" s="75" t="e">
        <f t="shared" si="347"/>
        <v>#N/A</v>
      </c>
      <c r="AK189" s="37" t="e">
        <f t="shared" si="323"/>
        <v>#N/A</v>
      </c>
      <c r="AL189" s="54" t="e">
        <f t="shared" si="324"/>
        <v>#N/A</v>
      </c>
      <c r="AM189" s="33"/>
      <c r="AN189" s="77" t="str">
        <f t="shared" si="348"/>
        <v/>
      </c>
      <c r="AO189" s="6" t="str">
        <f>IF(AND(Sufficient_data="Yes",Include_study?="Yes",Subgroup&lt;&gt;""),IF(COUNTIFS(Input!G$2:G188,"="&amp;"Yes",Input!C$2:C188,"="&amp;"Yes",Input!H$2:H188,"="&amp;Subgroup)&gt;0,"",Subgroup),"")</f>
        <v/>
      </c>
      <c r="AP189" s="16" t="str">
        <f t="shared" si="349"/>
        <v/>
      </c>
      <c r="AQ189" s="10" t="str">
        <f t="shared" si="350"/>
        <v/>
      </c>
      <c r="AR189" s="6" t="str">
        <f t="shared" si="351"/>
        <v/>
      </c>
      <c r="AS189" s="24" t="str">
        <f t="shared" si="352"/>
        <v/>
      </c>
      <c r="AT189" s="12" t="str">
        <f t="shared" si="353"/>
        <v/>
      </c>
      <c r="AU189" s="6" t="str">
        <f t="shared" si="354"/>
        <v/>
      </c>
      <c r="AV189" s="43" t="str">
        <f t="shared" si="325"/>
        <v/>
      </c>
      <c r="AW189" s="6" t="str">
        <f t="shared" si="355"/>
        <v/>
      </c>
      <c r="AX189" s="6" t="str">
        <f t="shared" si="356"/>
        <v/>
      </c>
      <c r="AY189" s="43" t="str">
        <f t="shared" si="326"/>
        <v/>
      </c>
      <c r="AZ189" s="16" t="str">
        <f t="shared" si="357"/>
        <v/>
      </c>
      <c r="BA189" s="131" t="str">
        <f t="shared" si="327"/>
        <v/>
      </c>
      <c r="BB189" s="131" t="str">
        <f t="shared" si="328"/>
        <v/>
      </c>
      <c r="BC189" s="6" t="str">
        <f t="shared" si="358"/>
        <v/>
      </c>
      <c r="BD189" s="6" t="str">
        <f t="shared" si="359"/>
        <v/>
      </c>
      <c r="BE189" s="131" t="str">
        <f t="shared" si="329"/>
        <v/>
      </c>
      <c r="BF189" s="131" t="str">
        <f t="shared" si="330"/>
        <v/>
      </c>
      <c r="BG189" s="6" t="str">
        <f t="shared" si="360"/>
        <v/>
      </c>
      <c r="BH189" s="6" t="str">
        <f t="shared" si="361"/>
        <v/>
      </c>
      <c r="BI189" s="6" t="str">
        <f t="shared" si="362"/>
        <v/>
      </c>
      <c r="BJ189" s="6" t="e">
        <f t="shared" si="363"/>
        <v>#N/A</v>
      </c>
      <c r="BK189" s="12" t="str">
        <f t="shared" si="304"/>
        <v/>
      </c>
      <c r="BL189" s="6" t="str">
        <f t="shared" si="364"/>
        <v/>
      </c>
      <c r="BM189" s="6" t="str">
        <f t="shared" si="331"/>
        <v/>
      </c>
      <c r="BN189" s="37" t="str">
        <f t="shared" si="365"/>
        <v/>
      </c>
      <c r="BO189" s="54" t="str">
        <f t="shared" si="305"/>
        <v/>
      </c>
      <c r="BP189" s="33"/>
      <c r="BQ189" s="33"/>
      <c r="BR189" s="33"/>
      <c r="BS189" s="33"/>
      <c r="BT189" s="164"/>
      <c r="BU189" s="6" t="e">
        <f t="shared" si="291"/>
        <v>#N/A</v>
      </c>
      <c r="BV189" s="6" t="e">
        <f t="shared" si="292"/>
        <v>#N/A</v>
      </c>
      <c r="BW189" s="6" t="str">
        <f t="shared" si="332"/>
        <v/>
      </c>
      <c r="BX189" s="6" t="str">
        <f>IF(AND(Sufficient_data="Yes",Include_study?="Yes",Moderator&lt;&gt;""),'Moderator Analysis'!F:F-CG$3,"")</f>
        <v/>
      </c>
      <c r="BY189" s="54" t="str">
        <f>IF(AND(Sufficient_data="Yes",Include_study?="Yes",Moderator&lt;&gt;""),Weightf*(Effect_size-CG$5-CG$4*'Moderator Analysis'!F:F)^2,"")</f>
        <v/>
      </c>
      <c r="BZ189" s="33"/>
      <c r="CA189" s="75" t="str">
        <f>IF(AND(Sufficient_data="Yes",Include_study?="Yes",Moderator&lt;&gt;""),1/('Publication Bias Analysis'!F189^2+CG$7),"")</f>
        <v/>
      </c>
      <c r="CB189" s="6" t="str">
        <f>IF(AND(Sufficient_data="Yes",Include_study?="Yes",CA189&lt;&gt;""),Effect_size-'Moderator Analysis'!J$37,"")</f>
        <v/>
      </c>
      <c r="CC189" s="6" t="str">
        <f t="shared" si="333"/>
        <v/>
      </c>
      <c r="CD189" s="54" t="str">
        <f>IF(AND(Sufficient_data="Yes",Include_study?="Yes",CA189&lt;&gt;""),CA:CA*(Effect_size-'Moderator Analysis'!J$29-'Moderator Analysis'!J$30*Moderator)^2,"")</f>
        <v/>
      </c>
      <c r="CI189" s="164"/>
      <c r="CJ189" s="166"/>
      <c r="CK189" s="6" t="str">
        <f t="shared" si="334"/>
        <v/>
      </c>
      <c r="CL189" s="37" t="str">
        <f t="shared" si="335"/>
        <v/>
      </c>
      <c r="CM189" s="37" t="str">
        <f>IF(AND(Include_study?="Yes",Sufficient_data="Yes"),1/(Standard_error^2+IF(Additional_model="Fixed effect",0,'Publication Bias Analysis'!L$32)),"")</f>
        <v/>
      </c>
      <c r="CN189" s="37" t="str">
        <f>IF(AND(Include_study?="Yes",Sufficient_data="Yes"),'Publication Bias Analysis'!E:E-'Publication Bias Analysis'!I$29,"")</f>
        <v/>
      </c>
      <c r="CO189" s="37" t="str">
        <f t="shared" si="336"/>
        <v/>
      </c>
      <c r="CP189" s="37" t="str">
        <f t="shared" si="337"/>
        <v/>
      </c>
      <c r="CQ189" s="104" t="str">
        <f t="shared" si="338"/>
        <v/>
      </c>
      <c r="CR189" s="104" t="str">
        <f>IF(AND(Include_study?="Yes",Sufficient_data="Yes"),CQ:CQ+IF(DC:DC&lt;0,-1,1)*COUNTIF(CQ$2:CQ188,CQ:CQ),"")</f>
        <v/>
      </c>
      <c r="CS189" s="104" t="str">
        <f>IF(AND(Include_study?="Yes",Sufficient_data="Yes"),RANK(DG:DG,DG:DG,1)*IF(DF:DF&lt;0,-1,1)+IF(DF:DF&lt;0,-1,1)*COUNTIF(CQ$2:CQ188,CQ:CQ),"")</f>
        <v/>
      </c>
      <c r="CT189" s="104" t="str">
        <f>IF(AND(Include_study?="Yes",Sufficient_data="Yes"),RANK(DJ:DJ,DJ:DJ,1)*IF(DI:DI&lt;0,-1,1)+IF(DI:DI&lt;0,-1,1)*COUNTIF(CQ$2:CQ188,CQ:CQ),"")</f>
        <v/>
      </c>
      <c r="CU189" s="6" t="e">
        <f>IF(AND(Include_study?="Yes",Sufficient_data="Yes"),'Publication Bias Analysis'!E:E,NA())</f>
        <v>#N/A</v>
      </c>
      <c r="CV189" s="54" t="e">
        <f>IF(AND(Include_study?="Yes",Sufficient_data="Yes"),'Publication Bias Analysis'!F:F,NA())</f>
        <v>#N/A</v>
      </c>
      <c r="CW189" s="33"/>
      <c r="CX189" s="33"/>
      <c r="CY189" s="33"/>
      <c r="CZ189" s="33"/>
      <c r="DA189" s="33"/>
      <c r="DB189" s="157"/>
      <c r="DC18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89" s="6" t="str">
        <f t="shared" si="366"/>
        <v/>
      </c>
      <c r="DE189" s="54" t="str">
        <f>IF(AND(Include_study?="Yes",Sufficient_data="Yes"),1/('Publication Bias Analysis'!F:F^2+IF(Additional_model="Fixed effect",0,$DN$6)),"")</f>
        <v/>
      </c>
      <c r="DF189" s="6" t="str">
        <f>IF(AND(Include_study?="Yes",Sufficient_data="Yes"),IF('Publication Bias Analysis'!L$38="Left",'Publication Bias Analysis'!E:E-DN$3,DN$3-'Publication Bias Analysis'!E:E),"")</f>
        <v/>
      </c>
      <c r="DG189" s="6" t="str">
        <f t="shared" si="367"/>
        <v/>
      </c>
      <c r="DH189" s="54" t="str">
        <f>IF(AND(DF189&lt;&gt;"",CR189&lt;=MAX(CR:CR)-DN$7),1/('Publication Bias Analysis'!F:F^2+IF(Additional_model="Fixed effect",0,$DN$13)),"")</f>
        <v/>
      </c>
      <c r="DI189" s="6" t="str">
        <f>IF(AND(Include_study?="Yes",Sufficient_data="Yes"),IF('Publication Bias Analysis'!L$38="Left",'Publication Bias Analysis'!E:E-DN$10,DN$10-'Publication Bias Analysis'!E:E),"")</f>
        <v/>
      </c>
      <c r="DJ189" s="6" t="str">
        <f t="shared" si="368"/>
        <v/>
      </c>
      <c r="DK189" s="54" t="str">
        <f t="shared" si="339"/>
        <v/>
      </c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W189" s="33"/>
      <c r="DX189" s="33"/>
      <c r="DY189" s="33"/>
      <c r="DZ189" s="33"/>
      <c r="EA189" s="33"/>
      <c r="EB189" s="157"/>
      <c r="EC189" s="6" t="str">
        <f>IF(AND(Include_study?="Yes",Sufficient_data="Yes"),Calculations!CO:CO-AVERAGE(Calculations!CO:CO),"")</f>
        <v/>
      </c>
      <c r="ED189" s="54" t="str">
        <f>IF(AND(Include_study?="Yes",Sufficient_data="Yes"),Calculations!CP189-('Publication Bias Analysis'!P$3+Calculations!CO189*'Publication Bias Analysis'!P$4),"")</f>
        <v/>
      </c>
      <c r="EE189" s="33"/>
      <c r="EF189" s="157"/>
      <c r="EG189" s="6" t="str">
        <f t="shared" si="340"/>
        <v/>
      </c>
      <c r="EH189" s="6" t="str">
        <f t="shared" si="341"/>
        <v/>
      </c>
      <c r="EI189" s="10" t="str">
        <f t="shared" si="342"/>
        <v/>
      </c>
      <c r="EJ189" s="10" t="str">
        <f t="shared" si="343"/>
        <v/>
      </c>
      <c r="EK189" s="10" t="str">
        <f>IF(AND(Include_study?="Yes",Sufficient_data="Yes"),COUNTIFS(EI$2:EI188,"&lt;"&amp;EI189,EJ$2:EJ188,"&lt;"&amp;EJ189)+COUNTIFS(EI$2:EI188,"&gt;"&amp;EI189,EJ$2:EJ188,"&gt;"&amp;EJ189)+COUNTIFS(EI190:EI$201,"&lt;"&amp;EI189,EJ190:EJ$201,"&lt;"&amp;EJ189)+COUNTIFS(EI190:EI$201,"&gt;"&amp;EI189,EJ190:EJ$201,"&gt;"&amp;EJ189),"")</f>
        <v/>
      </c>
      <c r="EL189" s="70" t="str">
        <f>IF(AND(Include_study?="Yes",Sufficient_data="Yes"),COUNTIFS(EI$2:EI188,"&lt;"&amp;EI189,EJ$2:EJ188,"&gt;"&amp;EJ189)+COUNTIFS(EI$2:EI188,"&gt;"&amp;EI189,EJ$2:EJ188,"&lt;"&amp;EJ189)+COUNTIFS(EI190:EI$201,"&lt;"&amp;EI189,EJ190:EJ$201,"&gt;"&amp;EJ189)+COUNTIFS(EI190:EI$201,"&gt;"&amp;EI189,EJ190:EJ$201,"&lt;"&amp;EJ189),"")</f>
        <v/>
      </c>
      <c r="EN189" s="157"/>
      <c r="EO189" s="33"/>
      <c r="EP189" s="33"/>
      <c r="EQ189" s="33"/>
      <c r="ER189" s="33"/>
      <c r="ES189" s="157"/>
      <c r="ET189" s="6" t="e">
        <f t="shared" si="344"/>
        <v>#N/A</v>
      </c>
      <c r="EU189" s="54" t="e">
        <f t="shared" si="345"/>
        <v>#N/A</v>
      </c>
      <c r="EV189" s="33"/>
      <c r="EW189" s="33"/>
      <c r="EX189" s="33"/>
      <c r="EY189" s="33"/>
      <c r="EZ189" s="33"/>
      <c r="FA189" s="157"/>
      <c r="FB189" s="10" t="str">
        <f>IF('Publication Bias Analysis'!AS:AS&lt;&gt;"",RANK('Publication Bias Analysis'!AS:AS,'Publication Bias Analysis'!AS:AS,1)+COUNTIF('Publication Bias Analysis'!AS$2:AS188,'Publication Bias Analysis'!AS189),"")</f>
        <v/>
      </c>
      <c r="FC189" s="6" t="str">
        <f t="shared" si="369"/>
        <v/>
      </c>
      <c r="FD189" s="43" t="e">
        <f>IF(AND(Include_study?="Yes",Sufficient_data="Yes"),'Publication Bias Analysis'!AR189,NA())</f>
        <v>#N/A</v>
      </c>
      <c r="FE189" s="43" t="e">
        <f>IF(AND(Include_study?="Yes",Sufficient_data="Yes"),'Publication Bias Analysis'!AS189,NA())</f>
        <v>#N/A</v>
      </c>
      <c r="FF189" s="6" t="str">
        <f>IF(AND(Include_study?="Yes",Sufficient_data="Yes"),Calculations!FD189-AVERAGE('Publication Bias Analysis'!AR:AR),"")</f>
        <v/>
      </c>
      <c r="FG189" s="54" t="str">
        <f>IF(AND(Include_study?="Yes",Sufficient_data="Yes"),FE:FE-('Publication Bias Analysis'!AV$30+'Publication Bias Analysis'!AV$31*FD:FD),"")</f>
        <v/>
      </c>
      <c r="FM189" s="157"/>
      <c r="FN189" s="6" t="str">
        <f t="shared" si="303"/>
        <v/>
      </c>
      <c r="FO189" s="6" t="str">
        <f t="shared" si="370"/>
        <v/>
      </c>
      <c r="FP189" s="54" t="str">
        <f t="shared" si="306"/>
        <v/>
      </c>
      <c r="FQ189" s="33"/>
    </row>
    <row r="190" spans="1:173" x14ac:dyDescent="0.2">
      <c r="A190" s="163"/>
      <c r="B190" s="10" t="str">
        <f>IF(AND(Sufficient_data="Yes",Include_study?="Yes"),IF(AND(Sort_By=$E$1,Order="Ascending"),IF(Input!Study_name="",COUNTIFS(Input!Study_name,"&lt;&gt;"&amp;"",Include_study?,"Yes",Sufficient_data,"Yes")+1,IF(COUNT(E190)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0" s="10" t="str">
        <f>IF(B190&lt;&gt;"",IF(B190=0,COUNTIF(B$2:B189,0)+1,COUNTIF(B$2:B189,B190)+COUNTIF(B:B,"&lt;"&amp;B190)+1),"")</f>
        <v/>
      </c>
      <c r="D190" s="10" t="str">
        <f t="shared" si="307"/>
        <v/>
      </c>
      <c r="E190" s="6" t="str">
        <f>IF(AND(Sufficient_data="Yes",Include_study?="Yes",Input!Study_name&lt;&gt;""),Input!Study_name,"")</f>
        <v/>
      </c>
      <c r="F190" s="6" t="str">
        <f>IF(AND(Sufficient_data="Yes",Include_study?="Yes"),Input!Effect_size,"")</f>
        <v/>
      </c>
      <c r="G190" s="10" t="str">
        <f>IF(AND(Sufficient_data="Yes",Include_study?="Yes",Input!Number_of_observations&lt;&gt;""),Input!Number_of_observations,"")</f>
        <v/>
      </c>
      <c r="H190" s="6" t="str">
        <f>IF(AND(Sufficient_data="Yes",Include_study?="Yes"),Input!Standard_error,"")</f>
        <v/>
      </c>
      <c r="I190" s="6" t="str">
        <f t="shared" si="308"/>
        <v/>
      </c>
      <c r="J190" s="6" t="str">
        <f t="shared" si="309"/>
        <v/>
      </c>
      <c r="K190" s="6" t="str">
        <f t="shared" si="310"/>
        <v/>
      </c>
      <c r="L190" s="6" t="str">
        <f t="shared" si="311"/>
        <v/>
      </c>
      <c r="M190" s="120" t="str">
        <f t="shared" si="312"/>
        <v/>
      </c>
      <c r="N190" s="54" t="str">
        <f t="shared" si="313"/>
        <v/>
      </c>
      <c r="O190" s="33"/>
      <c r="P190" s="75" t="e">
        <f t="shared" si="314"/>
        <v>#N/A</v>
      </c>
      <c r="Q190" s="6" t="e">
        <f>IF(AND(Sufficient_data="Yes",Include_study?="Yes",Input!Number_of_observations&lt;&gt;""),Effect_size-CI_Lower_limit,NA())</f>
        <v>#N/A</v>
      </c>
      <c r="R190" s="54" t="e">
        <f>IF(AND(Sufficient_data="Yes",Include_study?="Yes",Input!Number_of_observations&lt;&gt;""),CI_Upper_limit-Effect_size,NA())</f>
        <v>#N/A</v>
      </c>
      <c r="S190" s="33"/>
      <c r="T190" s="33"/>
      <c r="U190" s="33"/>
      <c r="V190" s="33"/>
      <c r="W190" s="163"/>
      <c r="X190" s="16" t="str">
        <f t="shared" si="346"/>
        <v/>
      </c>
      <c r="Y190" s="6" t="str">
        <f t="shared" si="315"/>
        <v/>
      </c>
      <c r="Z190" s="6" t="str">
        <f t="shared" si="316"/>
        <v/>
      </c>
      <c r="AA190" s="6" t="str">
        <f>IF(AND(Sufficient_data="Yes",Include_study?="Yes",Subgroup&lt;&gt;""),Input!Effect_size,"")</f>
        <v/>
      </c>
      <c r="AB190" s="6" t="str">
        <f t="shared" si="317"/>
        <v/>
      </c>
      <c r="AC190" s="6" t="str">
        <f t="shared" si="318"/>
        <v/>
      </c>
      <c r="AD190" s="6" t="str">
        <f t="shared" si="319"/>
        <v/>
      </c>
      <c r="AE190" s="6" t="str">
        <f t="shared" si="320"/>
        <v/>
      </c>
      <c r="AF190" s="6" t="str">
        <f t="shared" si="321"/>
        <v/>
      </c>
      <c r="AG190" s="125" t="str">
        <f t="shared" si="280"/>
        <v/>
      </c>
      <c r="AH190" s="128" t="str">
        <f t="shared" si="322"/>
        <v/>
      </c>
      <c r="AI190" s="33"/>
      <c r="AJ190" s="75" t="e">
        <f t="shared" si="347"/>
        <v>#N/A</v>
      </c>
      <c r="AK190" s="37" t="e">
        <f t="shared" si="323"/>
        <v>#N/A</v>
      </c>
      <c r="AL190" s="54" t="e">
        <f t="shared" si="324"/>
        <v>#N/A</v>
      </c>
      <c r="AM190" s="33"/>
      <c r="AN190" s="77" t="str">
        <f t="shared" si="348"/>
        <v/>
      </c>
      <c r="AO190" s="6" t="str">
        <f>IF(AND(Sufficient_data="Yes",Include_study?="Yes",Subgroup&lt;&gt;""),IF(COUNTIFS(Input!G$2:G189,"="&amp;"Yes",Input!C$2:C189,"="&amp;"Yes",Input!H$2:H189,"="&amp;Subgroup)&gt;0,"",Subgroup),"")</f>
        <v/>
      </c>
      <c r="AP190" s="16" t="str">
        <f t="shared" si="349"/>
        <v/>
      </c>
      <c r="AQ190" s="10" t="str">
        <f t="shared" si="350"/>
        <v/>
      </c>
      <c r="AR190" s="6" t="str">
        <f t="shared" si="351"/>
        <v/>
      </c>
      <c r="AS190" s="24" t="str">
        <f t="shared" si="352"/>
        <v/>
      </c>
      <c r="AT190" s="12" t="str">
        <f t="shared" si="353"/>
        <v/>
      </c>
      <c r="AU190" s="6" t="str">
        <f t="shared" si="354"/>
        <v/>
      </c>
      <c r="AV190" s="43" t="str">
        <f t="shared" si="325"/>
        <v/>
      </c>
      <c r="AW190" s="6" t="str">
        <f t="shared" si="355"/>
        <v/>
      </c>
      <c r="AX190" s="6" t="str">
        <f t="shared" si="356"/>
        <v/>
      </c>
      <c r="AY190" s="43" t="str">
        <f t="shared" si="326"/>
        <v/>
      </c>
      <c r="AZ190" s="16" t="str">
        <f t="shared" si="357"/>
        <v/>
      </c>
      <c r="BA190" s="131" t="str">
        <f t="shared" si="327"/>
        <v/>
      </c>
      <c r="BB190" s="131" t="str">
        <f t="shared" si="328"/>
        <v/>
      </c>
      <c r="BC190" s="6" t="str">
        <f t="shared" si="358"/>
        <v/>
      </c>
      <c r="BD190" s="6" t="str">
        <f t="shared" si="359"/>
        <v/>
      </c>
      <c r="BE190" s="131" t="str">
        <f t="shared" si="329"/>
        <v/>
      </c>
      <c r="BF190" s="131" t="str">
        <f t="shared" si="330"/>
        <v/>
      </c>
      <c r="BG190" s="6" t="str">
        <f t="shared" si="360"/>
        <v/>
      </c>
      <c r="BH190" s="6" t="str">
        <f t="shared" si="361"/>
        <v/>
      </c>
      <c r="BI190" s="6" t="str">
        <f t="shared" si="362"/>
        <v/>
      </c>
      <c r="BJ190" s="6" t="e">
        <f t="shared" si="363"/>
        <v>#N/A</v>
      </c>
      <c r="BK190" s="12" t="str">
        <f t="shared" si="304"/>
        <v/>
      </c>
      <c r="BL190" s="6" t="str">
        <f t="shared" si="364"/>
        <v/>
      </c>
      <c r="BM190" s="6" t="str">
        <f t="shared" si="331"/>
        <v/>
      </c>
      <c r="BN190" s="37" t="str">
        <f t="shared" si="365"/>
        <v/>
      </c>
      <c r="BO190" s="54" t="str">
        <f t="shared" si="305"/>
        <v/>
      </c>
      <c r="BP190" s="33"/>
      <c r="BQ190" s="33"/>
      <c r="BR190" s="33"/>
      <c r="BS190" s="33"/>
      <c r="BT190" s="164"/>
      <c r="BU190" s="6" t="e">
        <f t="shared" si="291"/>
        <v>#N/A</v>
      </c>
      <c r="BV190" s="6" t="e">
        <f t="shared" si="292"/>
        <v>#N/A</v>
      </c>
      <c r="BW190" s="6" t="str">
        <f t="shared" si="332"/>
        <v/>
      </c>
      <c r="BX190" s="6" t="str">
        <f>IF(AND(Sufficient_data="Yes",Include_study?="Yes",Moderator&lt;&gt;""),'Moderator Analysis'!F:F-CG$3,"")</f>
        <v/>
      </c>
      <c r="BY190" s="54" t="str">
        <f>IF(AND(Sufficient_data="Yes",Include_study?="Yes",Moderator&lt;&gt;""),Weightf*(Effect_size-CG$5-CG$4*'Moderator Analysis'!F:F)^2,"")</f>
        <v/>
      </c>
      <c r="BZ190" s="33"/>
      <c r="CA190" s="75" t="str">
        <f>IF(AND(Sufficient_data="Yes",Include_study?="Yes",Moderator&lt;&gt;""),1/('Publication Bias Analysis'!F190^2+CG$7),"")</f>
        <v/>
      </c>
      <c r="CB190" s="6" t="str">
        <f>IF(AND(Sufficient_data="Yes",Include_study?="Yes",CA190&lt;&gt;""),Effect_size-'Moderator Analysis'!J$37,"")</f>
        <v/>
      </c>
      <c r="CC190" s="6" t="str">
        <f t="shared" si="333"/>
        <v/>
      </c>
      <c r="CD190" s="54" t="str">
        <f>IF(AND(Sufficient_data="Yes",Include_study?="Yes",CA190&lt;&gt;""),CA:CA*(Effect_size-'Moderator Analysis'!J$29-'Moderator Analysis'!J$30*Moderator)^2,"")</f>
        <v/>
      </c>
      <c r="CI190" s="164"/>
      <c r="CJ190" s="166"/>
      <c r="CK190" s="6" t="str">
        <f t="shared" si="334"/>
        <v/>
      </c>
      <c r="CL190" s="37" t="str">
        <f t="shared" si="335"/>
        <v/>
      </c>
      <c r="CM190" s="37" t="str">
        <f>IF(AND(Include_study?="Yes",Sufficient_data="Yes"),1/(Standard_error^2+IF(Additional_model="Fixed effect",0,'Publication Bias Analysis'!L$32)),"")</f>
        <v/>
      </c>
      <c r="CN190" s="37" t="str">
        <f>IF(AND(Include_study?="Yes",Sufficient_data="Yes"),'Publication Bias Analysis'!E:E-'Publication Bias Analysis'!I$29,"")</f>
        <v/>
      </c>
      <c r="CO190" s="37" t="str">
        <f t="shared" si="336"/>
        <v/>
      </c>
      <c r="CP190" s="37" t="str">
        <f t="shared" si="337"/>
        <v/>
      </c>
      <c r="CQ190" s="104" t="str">
        <f t="shared" si="338"/>
        <v/>
      </c>
      <c r="CR190" s="104" t="str">
        <f>IF(AND(Include_study?="Yes",Sufficient_data="Yes"),CQ:CQ+IF(DC:DC&lt;0,-1,1)*COUNTIF(CQ$2:CQ189,CQ:CQ),"")</f>
        <v/>
      </c>
      <c r="CS190" s="104" t="str">
        <f>IF(AND(Include_study?="Yes",Sufficient_data="Yes"),RANK(DG:DG,DG:DG,1)*IF(DF:DF&lt;0,-1,1)+IF(DF:DF&lt;0,-1,1)*COUNTIF(CQ$2:CQ189,CQ:CQ),"")</f>
        <v/>
      </c>
      <c r="CT190" s="104" t="str">
        <f>IF(AND(Include_study?="Yes",Sufficient_data="Yes"),RANK(DJ:DJ,DJ:DJ,1)*IF(DI:DI&lt;0,-1,1)+IF(DI:DI&lt;0,-1,1)*COUNTIF(CQ$2:CQ189,CQ:CQ),"")</f>
        <v/>
      </c>
      <c r="CU190" s="6" t="e">
        <f>IF(AND(Include_study?="Yes",Sufficient_data="Yes"),'Publication Bias Analysis'!E:E,NA())</f>
        <v>#N/A</v>
      </c>
      <c r="CV190" s="54" t="e">
        <f>IF(AND(Include_study?="Yes",Sufficient_data="Yes"),'Publication Bias Analysis'!F:F,NA())</f>
        <v>#N/A</v>
      </c>
      <c r="CW190" s="33"/>
      <c r="CX190" s="33"/>
      <c r="CY190" s="33"/>
      <c r="CZ190" s="33"/>
      <c r="DA190" s="33"/>
      <c r="DB190" s="157"/>
      <c r="DC19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0" s="6" t="str">
        <f t="shared" si="366"/>
        <v/>
      </c>
      <c r="DE190" s="54" t="str">
        <f>IF(AND(Include_study?="Yes",Sufficient_data="Yes"),1/('Publication Bias Analysis'!F:F^2+IF(Additional_model="Fixed effect",0,$DN$6)),"")</f>
        <v/>
      </c>
      <c r="DF190" s="6" t="str">
        <f>IF(AND(Include_study?="Yes",Sufficient_data="Yes"),IF('Publication Bias Analysis'!L$38="Left",'Publication Bias Analysis'!E:E-DN$3,DN$3-'Publication Bias Analysis'!E:E),"")</f>
        <v/>
      </c>
      <c r="DG190" s="6" t="str">
        <f t="shared" si="367"/>
        <v/>
      </c>
      <c r="DH190" s="54" t="str">
        <f>IF(AND(DF190&lt;&gt;"",CR190&lt;=MAX(CR:CR)-DN$7),1/('Publication Bias Analysis'!F:F^2+IF(Additional_model="Fixed effect",0,$DN$13)),"")</f>
        <v/>
      </c>
      <c r="DI190" s="6" t="str">
        <f>IF(AND(Include_study?="Yes",Sufficient_data="Yes"),IF('Publication Bias Analysis'!L$38="Left",'Publication Bias Analysis'!E:E-DN$10,DN$10-'Publication Bias Analysis'!E:E),"")</f>
        <v/>
      </c>
      <c r="DJ190" s="6" t="str">
        <f t="shared" si="368"/>
        <v/>
      </c>
      <c r="DK190" s="54" t="str">
        <f t="shared" si="339"/>
        <v/>
      </c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W190" s="33"/>
      <c r="DX190" s="33"/>
      <c r="DY190" s="33"/>
      <c r="DZ190" s="33"/>
      <c r="EA190" s="33"/>
      <c r="EB190" s="157"/>
      <c r="EC190" s="6" t="str">
        <f>IF(AND(Include_study?="Yes",Sufficient_data="Yes"),Calculations!CO:CO-AVERAGE(Calculations!CO:CO),"")</f>
        <v/>
      </c>
      <c r="ED190" s="54" t="str">
        <f>IF(AND(Include_study?="Yes",Sufficient_data="Yes"),Calculations!CP190-('Publication Bias Analysis'!P$3+Calculations!CO190*'Publication Bias Analysis'!P$4),"")</f>
        <v/>
      </c>
      <c r="EE190" s="33"/>
      <c r="EF190" s="157"/>
      <c r="EG190" s="6" t="str">
        <f t="shared" si="340"/>
        <v/>
      </c>
      <c r="EH190" s="6" t="str">
        <f t="shared" si="341"/>
        <v/>
      </c>
      <c r="EI190" s="10" t="str">
        <f t="shared" si="342"/>
        <v/>
      </c>
      <c r="EJ190" s="10" t="str">
        <f t="shared" si="343"/>
        <v/>
      </c>
      <c r="EK190" s="10" t="str">
        <f>IF(AND(Include_study?="Yes",Sufficient_data="Yes"),COUNTIFS(EI$2:EI189,"&lt;"&amp;EI190,EJ$2:EJ189,"&lt;"&amp;EJ190)+COUNTIFS(EI$2:EI189,"&gt;"&amp;EI190,EJ$2:EJ189,"&gt;"&amp;EJ190)+COUNTIFS(EI191:EI$201,"&lt;"&amp;EI190,EJ191:EJ$201,"&lt;"&amp;EJ190)+COUNTIFS(EI191:EI$201,"&gt;"&amp;EI190,EJ191:EJ$201,"&gt;"&amp;EJ190),"")</f>
        <v/>
      </c>
      <c r="EL190" s="70" t="str">
        <f>IF(AND(Include_study?="Yes",Sufficient_data="Yes"),COUNTIFS(EI$2:EI189,"&lt;"&amp;EI190,EJ$2:EJ189,"&gt;"&amp;EJ190)+COUNTIFS(EI$2:EI189,"&gt;"&amp;EI190,EJ$2:EJ189,"&lt;"&amp;EJ190)+COUNTIFS(EI191:EI$201,"&lt;"&amp;EI190,EJ191:EJ$201,"&gt;"&amp;EJ190)+COUNTIFS(EI191:EI$201,"&gt;"&amp;EI190,EJ191:EJ$201,"&lt;"&amp;EJ190),"")</f>
        <v/>
      </c>
      <c r="EN190" s="157"/>
      <c r="EO190" s="33"/>
      <c r="EP190" s="33"/>
      <c r="EQ190" s="33"/>
      <c r="ER190" s="33"/>
      <c r="ES190" s="157"/>
      <c r="ET190" s="6" t="e">
        <f t="shared" si="344"/>
        <v>#N/A</v>
      </c>
      <c r="EU190" s="54" t="e">
        <f t="shared" si="345"/>
        <v>#N/A</v>
      </c>
      <c r="EV190" s="33"/>
      <c r="EW190" s="33"/>
      <c r="EX190" s="33"/>
      <c r="EY190" s="33"/>
      <c r="EZ190" s="33"/>
      <c r="FA190" s="157"/>
      <c r="FB190" s="10" t="str">
        <f>IF('Publication Bias Analysis'!AS:AS&lt;&gt;"",RANK('Publication Bias Analysis'!AS:AS,'Publication Bias Analysis'!AS:AS,1)+COUNTIF('Publication Bias Analysis'!AS$2:AS189,'Publication Bias Analysis'!AS190),"")</f>
        <v/>
      </c>
      <c r="FC190" s="6" t="str">
        <f t="shared" si="369"/>
        <v/>
      </c>
      <c r="FD190" s="43" t="e">
        <f>IF(AND(Include_study?="Yes",Sufficient_data="Yes"),'Publication Bias Analysis'!AR190,NA())</f>
        <v>#N/A</v>
      </c>
      <c r="FE190" s="43" t="e">
        <f>IF(AND(Include_study?="Yes",Sufficient_data="Yes"),'Publication Bias Analysis'!AS190,NA())</f>
        <v>#N/A</v>
      </c>
      <c r="FF190" s="6" t="str">
        <f>IF(AND(Include_study?="Yes",Sufficient_data="Yes"),Calculations!FD190-AVERAGE('Publication Bias Analysis'!AR:AR),"")</f>
        <v/>
      </c>
      <c r="FG190" s="54" t="str">
        <f>IF(AND(Include_study?="Yes",Sufficient_data="Yes"),FE:FE-('Publication Bias Analysis'!AV$30+'Publication Bias Analysis'!AV$31*FD:FD),"")</f>
        <v/>
      </c>
      <c r="FM190" s="157"/>
      <c r="FN190" s="6" t="str">
        <f t="shared" si="303"/>
        <v/>
      </c>
      <c r="FO190" s="6" t="str">
        <f t="shared" si="370"/>
        <v/>
      </c>
      <c r="FP190" s="54" t="str">
        <f t="shared" si="306"/>
        <v/>
      </c>
      <c r="FQ190" s="33"/>
    </row>
    <row r="191" spans="1:173" x14ac:dyDescent="0.2">
      <c r="A191" s="163"/>
      <c r="B191" s="10" t="str">
        <f>IF(AND(Sufficient_data="Yes",Include_study?="Yes"),IF(AND(Sort_By=$E$1,Order="Ascending"),IF(Input!Study_name="",COUNTIFS(Input!Study_name,"&lt;&gt;"&amp;"",Include_study?,"Yes",Sufficient_data,"Yes")+1,IF(COUNT(E191)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1" s="10" t="str">
        <f>IF(B191&lt;&gt;"",IF(B191=0,COUNTIF(B$2:B190,0)+1,COUNTIF(B$2:B190,B191)+COUNTIF(B:B,"&lt;"&amp;B191)+1),"")</f>
        <v/>
      </c>
      <c r="D191" s="10" t="str">
        <f t="shared" si="307"/>
        <v/>
      </c>
      <c r="E191" s="6" t="str">
        <f>IF(AND(Sufficient_data="Yes",Include_study?="Yes",Input!Study_name&lt;&gt;""),Input!Study_name,"")</f>
        <v/>
      </c>
      <c r="F191" s="6" t="str">
        <f>IF(AND(Sufficient_data="Yes",Include_study?="Yes"),Input!Effect_size,"")</f>
        <v/>
      </c>
      <c r="G191" s="10" t="str">
        <f>IF(AND(Sufficient_data="Yes",Include_study?="Yes",Input!Number_of_observations&lt;&gt;""),Input!Number_of_observations,"")</f>
        <v/>
      </c>
      <c r="H191" s="6" t="str">
        <f>IF(AND(Sufficient_data="Yes",Include_study?="Yes"),Input!Standard_error,"")</f>
        <v/>
      </c>
      <c r="I191" s="6" t="str">
        <f t="shared" si="308"/>
        <v/>
      </c>
      <c r="J191" s="6" t="str">
        <f t="shared" si="309"/>
        <v/>
      </c>
      <c r="K191" s="6" t="str">
        <f t="shared" si="310"/>
        <v/>
      </c>
      <c r="L191" s="6" t="str">
        <f t="shared" si="311"/>
        <v/>
      </c>
      <c r="M191" s="120" t="str">
        <f t="shared" si="312"/>
        <v/>
      </c>
      <c r="N191" s="54" t="str">
        <f t="shared" si="313"/>
        <v/>
      </c>
      <c r="O191" s="33"/>
      <c r="P191" s="75" t="e">
        <f t="shared" si="314"/>
        <v>#N/A</v>
      </c>
      <c r="Q191" s="6" t="e">
        <f>IF(AND(Sufficient_data="Yes",Include_study?="Yes",Input!Number_of_observations&lt;&gt;""),Effect_size-CI_Lower_limit,NA())</f>
        <v>#N/A</v>
      </c>
      <c r="R191" s="54" t="e">
        <f>IF(AND(Sufficient_data="Yes",Include_study?="Yes",Input!Number_of_observations&lt;&gt;""),CI_Upper_limit-Effect_size,NA())</f>
        <v>#N/A</v>
      </c>
      <c r="S191" s="33"/>
      <c r="T191" s="33"/>
      <c r="U191" s="33"/>
      <c r="V191" s="33"/>
      <c r="W191" s="163"/>
      <c r="X191" s="16" t="str">
        <f t="shared" si="346"/>
        <v/>
      </c>
      <c r="Y191" s="6" t="str">
        <f t="shared" si="315"/>
        <v/>
      </c>
      <c r="Z191" s="6" t="str">
        <f t="shared" si="316"/>
        <v/>
      </c>
      <c r="AA191" s="6" t="str">
        <f>IF(AND(Sufficient_data="Yes",Include_study?="Yes",Subgroup&lt;&gt;""),Input!Effect_size,"")</f>
        <v/>
      </c>
      <c r="AB191" s="6" t="str">
        <f t="shared" si="317"/>
        <v/>
      </c>
      <c r="AC191" s="6" t="str">
        <f t="shared" si="318"/>
        <v/>
      </c>
      <c r="AD191" s="6" t="str">
        <f t="shared" si="319"/>
        <v/>
      </c>
      <c r="AE191" s="6" t="str">
        <f t="shared" si="320"/>
        <v/>
      </c>
      <c r="AF191" s="6" t="str">
        <f t="shared" si="321"/>
        <v/>
      </c>
      <c r="AG191" s="125" t="str">
        <f t="shared" si="280"/>
        <v/>
      </c>
      <c r="AH191" s="128" t="str">
        <f t="shared" si="322"/>
        <v/>
      </c>
      <c r="AI191" s="33"/>
      <c r="AJ191" s="75" t="e">
        <f t="shared" si="347"/>
        <v>#N/A</v>
      </c>
      <c r="AK191" s="37" t="e">
        <f t="shared" si="323"/>
        <v>#N/A</v>
      </c>
      <c r="AL191" s="54" t="e">
        <f t="shared" si="324"/>
        <v>#N/A</v>
      </c>
      <c r="AM191" s="33"/>
      <c r="AN191" s="77" t="str">
        <f t="shared" si="348"/>
        <v/>
      </c>
      <c r="AO191" s="6" t="str">
        <f>IF(AND(Sufficient_data="Yes",Include_study?="Yes",Subgroup&lt;&gt;""),IF(COUNTIFS(Input!G$2:G190,"="&amp;"Yes",Input!C$2:C190,"="&amp;"Yes",Input!H$2:H190,"="&amp;Subgroup)&gt;0,"",Subgroup),"")</f>
        <v/>
      </c>
      <c r="AP191" s="16" t="str">
        <f t="shared" si="349"/>
        <v/>
      </c>
      <c r="AQ191" s="10" t="str">
        <f t="shared" si="350"/>
        <v/>
      </c>
      <c r="AR191" s="6" t="str">
        <f t="shared" si="351"/>
        <v/>
      </c>
      <c r="AS191" s="24" t="str">
        <f t="shared" si="352"/>
        <v/>
      </c>
      <c r="AT191" s="12" t="str">
        <f t="shared" si="353"/>
        <v/>
      </c>
      <c r="AU191" s="6" t="str">
        <f t="shared" si="354"/>
        <v/>
      </c>
      <c r="AV191" s="43" t="str">
        <f t="shared" si="325"/>
        <v/>
      </c>
      <c r="AW191" s="6" t="str">
        <f t="shared" si="355"/>
        <v/>
      </c>
      <c r="AX191" s="6" t="str">
        <f t="shared" si="356"/>
        <v/>
      </c>
      <c r="AY191" s="43" t="str">
        <f t="shared" si="326"/>
        <v/>
      </c>
      <c r="AZ191" s="16" t="str">
        <f t="shared" si="357"/>
        <v/>
      </c>
      <c r="BA191" s="131" t="str">
        <f t="shared" si="327"/>
        <v/>
      </c>
      <c r="BB191" s="131" t="str">
        <f t="shared" si="328"/>
        <v/>
      </c>
      <c r="BC191" s="6" t="str">
        <f t="shared" si="358"/>
        <v/>
      </c>
      <c r="BD191" s="6" t="str">
        <f t="shared" si="359"/>
        <v/>
      </c>
      <c r="BE191" s="131" t="str">
        <f t="shared" si="329"/>
        <v/>
      </c>
      <c r="BF191" s="131" t="str">
        <f t="shared" si="330"/>
        <v/>
      </c>
      <c r="BG191" s="6" t="str">
        <f t="shared" si="360"/>
        <v/>
      </c>
      <c r="BH191" s="6" t="str">
        <f t="shared" si="361"/>
        <v/>
      </c>
      <c r="BI191" s="6" t="str">
        <f t="shared" si="362"/>
        <v/>
      </c>
      <c r="BJ191" s="6" t="e">
        <f t="shared" si="363"/>
        <v>#N/A</v>
      </c>
      <c r="BK191" s="12" t="str">
        <f t="shared" si="304"/>
        <v/>
      </c>
      <c r="BL191" s="6" t="str">
        <f t="shared" si="364"/>
        <v/>
      </c>
      <c r="BM191" s="6" t="str">
        <f t="shared" si="331"/>
        <v/>
      </c>
      <c r="BN191" s="37" t="str">
        <f t="shared" si="365"/>
        <v/>
      </c>
      <c r="BO191" s="54" t="str">
        <f t="shared" si="305"/>
        <v/>
      </c>
      <c r="BP191" s="33"/>
      <c r="BQ191" s="33"/>
      <c r="BR191" s="33"/>
      <c r="BS191" s="33"/>
      <c r="BT191" s="164"/>
      <c r="BU191" s="6" t="e">
        <f t="shared" si="291"/>
        <v>#N/A</v>
      </c>
      <c r="BV191" s="6" t="e">
        <f t="shared" si="292"/>
        <v>#N/A</v>
      </c>
      <c r="BW191" s="6" t="str">
        <f t="shared" si="332"/>
        <v/>
      </c>
      <c r="BX191" s="6" t="str">
        <f>IF(AND(Sufficient_data="Yes",Include_study?="Yes",Moderator&lt;&gt;""),'Moderator Analysis'!F:F-CG$3,"")</f>
        <v/>
      </c>
      <c r="BY191" s="54" t="str">
        <f>IF(AND(Sufficient_data="Yes",Include_study?="Yes",Moderator&lt;&gt;""),Weightf*(Effect_size-CG$5-CG$4*'Moderator Analysis'!F:F)^2,"")</f>
        <v/>
      </c>
      <c r="BZ191" s="33"/>
      <c r="CA191" s="75" t="str">
        <f>IF(AND(Sufficient_data="Yes",Include_study?="Yes",Moderator&lt;&gt;""),1/('Publication Bias Analysis'!F191^2+CG$7),"")</f>
        <v/>
      </c>
      <c r="CB191" s="6" t="str">
        <f>IF(AND(Sufficient_data="Yes",Include_study?="Yes",CA191&lt;&gt;""),Effect_size-'Moderator Analysis'!J$37,"")</f>
        <v/>
      </c>
      <c r="CC191" s="6" t="str">
        <f t="shared" si="333"/>
        <v/>
      </c>
      <c r="CD191" s="54" t="str">
        <f>IF(AND(Sufficient_data="Yes",Include_study?="Yes",CA191&lt;&gt;""),CA:CA*(Effect_size-'Moderator Analysis'!J$29-'Moderator Analysis'!J$30*Moderator)^2,"")</f>
        <v/>
      </c>
      <c r="CI191" s="164"/>
      <c r="CJ191" s="166"/>
      <c r="CK191" s="6" t="str">
        <f t="shared" si="334"/>
        <v/>
      </c>
      <c r="CL191" s="37" t="str">
        <f t="shared" si="335"/>
        <v/>
      </c>
      <c r="CM191" s="37" t="str">
        <f>IF(AND(Include_study?="Yes",Sufficient_data="Yes"),1/(Standard_error^2+IF(Additional_model="Fixed effect",0,'Publication Bias Analysis'!L$32)),"")</f>
        <v/>
      </c>
      <c r="CN191" s="37" t="str">
        <f>IF(AND(Include_study?="Yes",Sufficient_data="Yes"),'Publication Bias Analysis'!E:E-'Publication Bias Analysis'!I$29,"")</f>
        <v/>
      </c>
      <c r="CO191" s="37" t="str">
        <f t="shared" si="336"/>
        <v/>
      </c>
      <c r="CP191" s="37" t="str">
        <f t="shared" si="337"/>
        <v/>
      </c>
      <c r="CQ191" s="104" t="str">
        <f t="shared" si="338"/>
        <v/>
      </c>
      <c r="CR191" s="104" t="str">
        <f>IF(AND(Include_study?="Yes",Sufficient_data="Yes"),CQ:CQ+IF(DC:DC&lt;0,-1,1)*COUNTIF(CQ$2:CQ190,CQ:CQ),"")</f>
        <v/>
      </c>
      <c r="CS191" s="104" t="str">
        <f>IF(AND(Include_study?="Yes",Sufficient_data="Yes"),RANK(DG:DG,DG:DG,1)*IF(DF:DF&lt;0,-1,1)+IF(DF:DF&lt;0,-1,1)*COUNTIF(CQ$2:CQ190,CQ:CQ),"")</f>
        <v/>
      </c>
      <c r="CT191" s="104" t="str">
        <f>IF(AND(Include_study?="Yes",Sufficient_data="Yes"),RANK(DJ:DJ,DJ:DJ,1)*IF(DI:DI&lt;0,-1,1)+IF(DI:DI&lt;0,-1,1)*COUNTIF(CQ$2:CQ190,CQ:CQ),"")</f>
        <v/>
      </c>
      <c r="CU191" s="6" t="e">
        <f>IF(AND(Include_study?="Yes",Sufficient_data="Yes"),'Publication Bias Analysis'!E:E,NA())</f>
        <v>#N/A</v>
      </c>
      <c r="CV191" s="54" t="e">
        <f>IF(AND(Include_study?="Yes",Sufficient_data="Yes"),'Publication Bias Analysis'!F:F,NA())</f>
        <v>#N/A</v>
      </c>
      <c r="CW191" s="33"/>
      <c r="CX191" s="33"/>
      <c r="CY191" s="33"/>
      <c r="CZ191" s="33"/>
      <c r="DA191" s="33"/>
      <c r="DB191" s="157"/>
      <c r="DC191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1" s="6" t="str">
        <f t="shared" si="366"/>
        <v/>
      </c>
      <c r="DE191" s="54" t="str">
        <f>IF(AND(Include_study?="Yes",Sufficient_data="Yes"),1/('Publication Bias Analysis'!F:F^2+IF(Additional_model="Fixed effect",0,$DN$6)),"")</f>
        <v/>
      </c>
      <c r="DF191" s="6" t="str">
        <f>IF(AND(Include_study?="Yes",Sufficient_data="Yes"),IF('Publication Bias Analysis'!L$38="Left",'Publication Bias Analysis'!E:E-DN$3,DN$3-'Publication Bias Analysis'!E:E),"")</f>
        <v/>
      </c>
      <c r="DG191" s="6" t="str">
        <f t="shared" si="367"/>
        <v/>
      </c>
      <c r="DH191" s="54" t="str">
        <f>IF(AND(DF191&lt;&gt;"",CR191&lt;=MAX(CR:CR)-DN$7),1/('Publication Bias Analysis'!F:F^2+IF(Additional_model="Fixed effect",0,$DN$13)),"")</f>
        <v/>
      </c>
      <c r="DI191" s="6" t="str">
        <f>IF(AND(Include_study?="Yes",Sufficient_data="Yes"),IF('Publication Bias Analysis'!L$38="Left",'Publication Bias Analysis'!E:E-DN$10,DN$10-'Publication Bias Analysis'!E:E),"")</f>
        <v/>
      </c>
      <c r="DJ191" s="6" t="str">
        <f t="shared" si="368"/>
        <v/>
      </c>
      <c r="DK191" s="54" t="str">
        <f t="shared" si="339"/>
        <v/>
      </c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W191" s="33"/>
      <c r="DX191" s="33"/>
      <c r="DY191" s="33"/>
      <c r="DZ191" s="33"/>
      <c r="EA191" s="33"/>
      <c r="EB191" s="157"/>
      <c r="EC191" s="6" t="str">
        <f>IF(AND(Include_study?="Yes",Sufficient_data="Yes"),Calculations!CO:CO-AVERAGE(Calculations!CO:CO),"")</f>
        <v/>
      </c>
      <c r="ED191" s="54" t="str">
        <f>IF(AND(Include_study?="Yes",Sufficient_data="Yes"),Calculations!CP191-('Publication Bias Analysis'!P$3+Calculations!CO191*'Publication Bias Analysis'!P$4),"")</f>
        <v/>
      </c>
      <c r="EE191" s="33"/>
      <c r="EF191" s="157"/>
      <c r="EG191" s="6" t="str">
        <f t="shared" si="340"/>
        <v/>
      </c>
      <c r="EH191" s="6" t="str">
        <f t="shared" si="341"/>
        <v/>
      </c>
      <c r="EI191" s="10" t="str">
        <f t="shared" si="342"/>
        <v/>
      </c>
      <c r="EJ191" s="10" t="str">
        <f t="shared" si="343"/>
        <v/>
      </c>
      <c r="EK191" s="10" t="str">
        <f>IF(AND(Include_study?="Yes",Sufficient_data="Yes"),COUNTIFS(EI$2:EI190,"&lt;"&amp;EI191,EJ$2:EJ190,"&lt;"&amp;EJ191)+COUNTIFS(EI$2:EI190,"&gt;"&amp;EI191,EJ$2:EJ190,"&gt;"&amp;EJ191)+COUNTIFS(EI192:EI$201,"&lt;"&amp;EI191,EJ192:EJ$201,"&lt;"&amp;EJ191)+COUNTIFS(EI192:EI$201,"&gt;"&amp;EI191,EJ192:EJ$201,"&gt;"&amp;EJ191),"")</f>
        <v/>
      </c>
      <c r="EL191" s="70" t="str">
        <f>IF(AND(Include_study?="Yes",Sufficient_data="Yes"),COUNTIFS(EI$2:EI190,"&lt;"&amp;EI191,EJ$2:EJ190,"&gt;"&amp;EJ191)+COUNTIFS(EI$2:EI190,"&gt;"&amp;EI191,EJ$2:EJ190,"&lt;"&amp;EJ191)+COUNTIFS(EI192:EI$201,"&lt;"&amp;EI191,EJ192:EJ$201,"&gt;"&amp;EJ191)+COUNTIFS(EI192:EI$201,"&gt;"&amp;EI191,EJ192:EJ$201,"&lt;"&amp;EJ191),"")</f>
        <v/>
      </c>
      <c r="EN191" s="157"/>
      <c r="EO191" s="33"/>
      <c r="EP191" s="33"/>
      <c r="EQ191" s="33"/>
      <c r="ER191" s="33"/>
      <c r="ES191" s="157"/>
      <c r="ET191" s="6" t="e">
        <f t="shared" si="344"/>
        <v>#N/A</v>
      </c>
      <c r="EU191" s="54" t="e">
        <f t="shared" si="345"/>
        <v>#N/A</v>
      </c>
      <c r="EV191" s="33"/>
      <c r="EW191" s="33"/>
      <c r="EX191" s="33"/>
      <c r="EY191" s="33"/>
      <c r="EZ191" s="33"/>
      <c r="FA191" s="157"/>
      <c r="FB191" s="10" t="str">
        <f>IF('Publication Bias Analysis'!AS:AS&lt;&gt;"",RANK('Publication Bias Analysis'!AS:AS,'Publication Bias Analysis'!AS:AS,1)+COUNTIF('Publication Bias Analysis'!AS$2:AS190,'Publication Bias Analysis'!AS191),"")</f>
        <v/>
      </c>
      <c r="FC191" s="6" t="str">
        <f t="shared" si="369"/>
        <v/>
      </c>
      <c r="FD191" s="43" t="e">
        <f>IF(AND(Include_study?="Yes",Sufficient_data="Yes"),'Publication Bias Analysis'!AR191,NA())</f>
        <v>#N/A</v>
      </c>
      <c r="FE191" s="43" t="e">
        <f>IF(AND(Include_study?="Yes",Sufficient_data="Yes"),'Publication Bias Analysis'!AS191,NA())</f>
        <v>#N/A</v>
      </c>
      <c r="FF191" s="6" t="str">
        <f>IF(AND(Include_study?="Yes",Sufficient_data="Yes"),Calculations!FD191-AVERAGE('Publication Bias Analysis'!AR:AR),"")</f>
        <v/>
      </c>
      <c r="FG191" s="54" t="str">
        <f>IF(AND(Include_study?="Yes",Sufficient_data="Yes"),FE:FE-('Publication Bias Analysis'!AV$30+'Publication Bias Analysis'!AV$31*FD:FD),"")</f>
        <v/>
      </c>
      <c r="FM191" s="157"/>
      <c r="FN191" s="6" t="str">
        <f t="shared" si="303"/>
        <v/>
      </c>
      <c r="FO191" s="6" t="str">
        <f t="shared" si="370"/>
        <v/>
      </c>
      <c r="FP191" s="54" t="str">
        <f t="shared" si="306"/>
        <v/>
      </c>
      <c r="FQ191" s="33"/>
    </row>
    <row r="192" spans="1:173" x14ac:dyDescent="0.2">
      <c r="A192" s="163"/>
      <c r="B192" s="10" t="str">
        <f>IF(AND(Sufficient_data="Yes",Include_study?="Yes"),IF(AND(Sort_By=$E$1,Order="Ascending"),IF(Input!Study_name="",COUNTIFS(Input!Study_name,"&lt;&gt;"&amp;"",Include_study?,"Yes",Sufficient_data,"Yes")+1,IF(COUNT(E192)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192)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2" s="10" t="str">
        <f>IF(B192&lt;&gt;"",IF(B192=0,COUNTIF(B$2:B191,0)+1,COUNTIF(B$2:B191,B192)+COUNTIF(B:B,"&lt;"&amp;B192)+1),"")</f>
        <v/>
      </c>
      <c r="D192" s="10" t="str">
        <f t="shared" si="307"/>
        <v/>
      </c>
      <c r="E192" s="6" t="str">
        <f>IF(AND(Sufficient_data="Yes",Include_study?="Yes",Input!Study_name&lt;&gt;""),Input!Study_name,"")</f>
        <v/>
      </c>
      <c r="F192" s="6" t="str">
        <f>IF(AND(Sufficient_data="Yes",Include_study?="Yes"),Input!Effect_size,"")</f>
        <v/>
      </c>
      <c r="G192" s="10" t="str">
        <f>IF(AND(Sufficient_data="Yes",Include_study?="Yes",Input!Number_of_observations&lt;&gt;""),Input!Number_of_observations,"")</f>
        <v/>
      </c>
      <c r="H192" s="6" t="str">
        <f>IF(AND(Sufficient_data="Yes",Include_study?="Yes"),Input!Standard_error,"")</f>
        <v/>
      </c>
      <c r="I192" s="6" t="str">
        <f t="shared" si="308"/>
        <v/>
      </c>
      <c r="J192" s="6" t="str">
        <f t="shared" si="309"/>
        <v/>
      </c>
      <c r="K192" s="6" t="str">
        <f t="shared" si="310"/>
        <v/>
      </c>
      <c r="L192" s="6" t="str">
        <f t="shared" si="311"/>
        <v/>
      </c>
      <c r="M192" s="120" t="str">
        <f t="shared" si="312"/>
        <v/>
      </c>
      <c r="N192" s="54" t="str">
        <f t="shared" si="313"/>
        <v/>
      </c>
      <c r="O192" s="33"/>
      <c r="P192" s="75" t="e">
        <f t="shared" si="314"/>
        <v>#N/A</v>
      </c>
      <c r="Q192" s="6" t="e">
        <f>IF(AND(Sufficient_data="Yes",Include_study?="Yes",Input!Number_of_observations&lt;&gt;""),Effect_size-CI_Lower_limit,NA())</f>
        <v>#N/A</v>
      </c>
      <c r="R192" s="54" t="e">
        <f>IF(AND(Sufficient_data="Yes",Include_study?="Yes",Input!Number_of_observations&lt;&gt;""),CI_Upper_limit-Effect_size,NA())</f>
        <v>#N/A</v>
      </c>
      <c r="S192" s="33"/>
      <c r="T192" s="33"/>
      <c r="U192" s="33"/>
      <c r="V192" s="33"/>
      <c r="W192" s="163"/>
      <c r="X192" s="16" t="str">
        <f t="shared" si="346"/>
        <v/>
      </c>
      <c r="Y192" s="6" t="str">
        <f t="shared" si="315"/>
        <v/>
      </c>
      <c r="Z192" s="6" t="str">
        <f t="shared" si="316"/>
        <v/>
      </c>
      <c r="AA192" s="6" t="str">
        <f>IF(AND(Sufficient_data="Yes",Include_study?="Yes",Subgroup&lt;&gt;""),Input!Effect_size,"")</f>
        <v/>
      </c>
      <c r="AB192" s="6" t="str">
        <f t="shared" si="317"/>
        <v/>
      </c>
      <c r="AC192" s="6" t="str">
        <f t="shared" si="318"/>
        <v/>
      </c>
      <c r="AD192" s="6" t="str">
        <f t="shared" si="319"/>
        <v/>
      </c>
      <c r="AE192" s="6" t="str">
        <f t="shared" si="320"/>
        <v/>
      </c>
      <c r="AF192" s="6" t="str">
        <f t="shared" si="321"/>
        <v/>
      </c>
      <c r="AG192" s="125" t="str">
        <f t="shared" si="280"/>
        <v/>
      </c>
      <c r="AH192" s="128" t="str">
        <f t="shared" si="322"/>
        <v/>
      </c>
      <c r="AI192" s="33"/>
      <c r="AJ192" s="75" t="e">
        <f t="shared" si="347"/>
        <v>#N/A</v>
      </c>
      <c r="AK192" s="37" t="e">
        <f t="shared" si="323"/>
        <v>#N/A</v>
      </c>
      <c r="AL192" s="54" t="e">
        <f t="shared" si="324"/>
        <v>#N/A</v>
      </c>
      <c r="AM192" s="33"/>
      <c r="AN192" s="77" t="str">
        <f t="shared" si="348"/>
        <v/>
      </c>
      <c r="AO192" s="6" t="str">
        <f>IF(AND(Sufficient_data="Yes",Include_study?="Yes",Subgroup&lt;&gt;""),IF(COUNTIFS(Input!G$2:G191,"="&amp;"Yes",Input!C$2:C191,"="&amp;"Yes",Input!H$2:H191,"="&amp;Subgroup)&gt;0,"",Subgroup),"")</f>
        <v/>
      </c>
      <c r="AP192" s="16" t="str">
        <f t="shared" si="349"/>
        <v/>
      </c>
      <c r="AQ192" s="10" t="str">
        <f t="shared" si="350"/>
        <v/>
      </c>
      <c r="AR192" s="6" t="str">
        <f t="shared" si="351"/>
        <v/>
      </c>
      <c r="AS192" s="24" t="str">
        <f t="shared" si="352"/>
        <v/>
      </c>
      <c r="AT192" s="12" t="str">
        <f t="shared" si="353"/>
        <v/>
      </c>
      <c r="AU192" s="6" t="str">
        <f t="shared" si="354"/>
        <v/>
      </c>
      <c r="AV192" s="43" t="str">
        <f t="shared" si="325"/>
        <v/>
      </c>
      <c r="AW192" s="6" t="str">
        <f t="shared" si="355"/>
        <v/>
      </c>
      <c r="AX192" s="6" t="str">
        <f t="shared" si="356"/>
        <v/>
      </c>
      <c r="AY192" s="43" t="str">
        <f t="shared" si="326"/>
        <v/>
      </c>
      <c r="AZ192" s="16" t="str">
        <f t="shared" si="357"/>
        <v/>
      </c>
      <c r="BA192" s="131" t="str">
        <f t="shared" si="327"/>
        <v/>
      </c>
      <c r="BB192" s="131" t="str">
        <f t="shared" si="328"/>
        <v/>
      </c>
      <c r="BC192" s="6" t="str">
        <f t="shared" si="358"/>
        <v/>
      </c>
      <c r="BD192" s="6" t="str">
        <f t="shared" si="359"/>
        <v/>
      </c>
      <c r="BE192" s="131" t="str">
        <f t="shared" si="329"/>
        <v/>
      </c>
      <c r="BF192" s="131" t="str">
        <f t="shared" si="330"/>
        <v/>
      </c>
      <c r="BG192" s="6" t="str">
        <f t="shared" si="360"/>
        <v/>
      </c>
      <c r="BH192" s="6" t="str">
        <f t="shared" si="361"/>
        <v/>
      </c>
      <c r="BI192" s="6" t="str">
        <f t="shared" si="362"/>
        <v/>
      </c>
      <c r="BJ192" s="6" t="e">
        <f t="shared" si="363"/>
        <v>#N/A</v>
      </c>
      <c r="BK192" s="12" t="str">
        <f t="shared" si="304"/>
        <v/>
      </c>
      <c r="BL192" s="6" t="str">
        <f t="shared" si="364"/>
        <v/>
      </c>
      <c r="BM192" s="6" t="str">
        <f t="shared" si="331"/>
        <v/>
      </c>
      <c r="BN192" s="37" t="str">
        <f t="shared" si="365"/>
        <v/>
      </c>
      <c r="BO192" s="54" t="str">
        <f t="shared" si="305"/>
        <v/>
      </c>
      <c r="BP192" s="33"/>
      <c r="BQ192" s="33"/>
      <c r="BR192" s="33"/>
      <c r="BS192" s="33"/>
      <c r="BT192" s="164"/>
      <c r="BU192" s="6" t="e">
        <f t="shared" si="291"/>
        <v>#N/A</v>
      </c>
      <c r="BV192" s="6" t="e">
        <f t="shared" si="292"/>
        <v>#N/A</v>
      </c>
      <c r="BW192" s="6" t="str">
        <f t="shared" si="332"/>
        <v/>
      </c>
      <c r="BX192" s="6" t="str">
        <f>IF(AND(Sufficient_data="Yes",Include_study?="Yes",Moderator&lt;&gt;""),'Moderator Analysis'!F:F-CG$3,"")</f>
        <v/>
      </c>
      <c r="BY192" s="54" t="str">
        <f>IF(AND(Sufficient_data="Yes",Include_study?="Yes",Moderator&lt;&gt;""),Weightf*(Effect_size-CG$5-CG$4*'Moderator Analysis'!F:F)^2,"")</f>
        <v/>
      </c>
      <c r="BZ192" s="33"/>
      <c r="CA192" s="75" t="str">
        <f>IF(AND(Sufficient_data="Yes",Include_study?="Yes",Moderator&lt;&gt;""),1/('Publication Bias Analysis'!F192^2+CG$7),"")</f>
        <v/>
      </c>
      <c r="CB192" s="6" t="str">
        <f>IF(AND(Sufficient_data="Yes",Include_study?="Yes",CA192&lt;&gt;""),Effect_size-'Moderator Analysis'!J$37,"")</f>
        <v/>
      </c>
      <c r="CC192" s="6" t="str">
        <f t="shared" si="333"/>
        <v/>
      </c>
      <c r="CD192" s="54" t="str">
        <f>IF(AND(Sufficient_data="Yes",Include_study?="Yes",CA192&lt;&gt;""),CA:CA*(Effect_size-'Moderator Analysis'!J$29-'Moderator Analysis'!J$30*Moderator)^2,"")</f>
        <v/>
      </c>
      <c r="CI192" s="164"/>
      <c r="CJ192" s="166"/>
      <c r="CK192" s="6" t="str">
        <f t="shared" si="334"/>
        <v/>
      </c>
      <c r="CL192" s="37" t="str">
        <f t="shared" si="335"/>
        <v/>
      </c>
      <c r="CM192" s="37" t="str">
        <f>IF(AND(Include_study?="Yes",Sufficient_data="Yes"),1/(Standard_error^2+IF(Additional_model="Fixed effect",0,'Publication Bias Analysis'!L$32)),"")</f>
        <v/>
      </c>
      <c r="CN192" s="37" t="str">
        <f>IF(AND(Include_study?="Yes",Sufficient_data="Yes"),'Publication Bias Analysis'!E:E-'Publication Bias Analysis'!I$29,"")</f>
        <v/>
      </c>
      <c r="CO192" s="37" t="str">
        <f t="shared" si="336"/>
        <v/>
      </c>
      <c r="CP192" s="37" t="str">
        <f t="shared" si="337"/>
        <v/>
      </c>
      <c r="CQ192" s="104" t="str">
        <f t="shared" si="338"/>
        <v/>
      </c>
      <c r="CR192" s="104" t="str">
        <f>IF(AND(Include_study?="Yes",Sufficient_data="Yes"),CQ:CQ+IF(DC:DC&lt;0,-1,1)*COUNTIF(CQ$2:CQ191,CQ:CQ),"")</f>
        <v/>
      </c>
      <c r="CS192" s="104" t="str">
        <f>IF(AND(Include_study?="Yes",Sufficient_data="Yes"),RANK(DG:DG,DG:DG,1)*IF(DF:DF&lt;0,-1,1)+IF(DF:DF&lt;0,-1,1)*COUNTIF(CQ$2:CQ191,CQ:CQ),"")</f>
        <v/>
      </c>
      <c r="CT192" s="104" t="str">
        <f>IF(AND(Include_study?="Yes",Sufficient_data="Yes"),RANK(DJ:DJ,DJ:DJ,1)*IF(DI:DI&lt;0,-1,1)+IF(DI:DI&lt;0,-1,1)*COUNTIF(CQ$2:CQ191,CQ:CQ),"")</f>
        <v/>
      </c>
      <c r="CU192" s="6" t="e">
        <f>IF(AND(Include_study?="Yes",Sufficient_data="Yes"),'Publication Bias Analysis'!E:E,NA())</f>
        <v>#N/A</v>
      </c>
      <c r="CV192" s="54" t="e">
        <f>IF(AND(Include_study?="Yes",Sufficient_data="Yes"),'Publication Bias Analysis'!F:F,NA())</f>
        <v>#N/A</v>
      </c>
      <c r="CW192" s="33"/>
      <c r="CX192" s="33"/>
      <c r="CY192" s="33"/>
      <c r="CZ192" s="33"/>
      <c r="DA192" s="33"/>
      <c r="DB192" s="157"/>
      <c r="DC192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2" s="6" t="str">
        <f t="shared" si="366"/>
        <v/>
      </c>
      <c r="DE192" s="54" t="str">
        <f>IF(AND(Include_study?="Yes",Sufficient_data="Yes"),1/('Publication Bias Analysis'!F:F^2+IF(Additional_model="Fixed effect",0,$DN$6)),"")</f>
        <v/>
      </c>
      <c r="DF192" s="6" t="str">
        <f>IF(AND(Include_study?="Yes",Sufficient_data="Yes"),IF('Publication Bias Analysis'!L$38="Left",'Publication Bias Analysis'!E:E-DN$3,DN$3-'Publication Bias Analysis'!E:E),"")</f>
        <v/>
      </c>
      <c r="DG192" s="6" t="str">
        <f t="shared" si="367"/>
        <v/>
      </c>
      <c r="DH192" s="54" t="str">
        <f>IF(AND(DF192&lt;&gt;"",CR192&lt;=MAX(CR:CR)-DN$7),1/('Publication Bias Analysis'!F:F^2+IF(Additional_model="Fixed effect",0,$DN$13)),"")</f>
        <v/>
      </c>
      <c r="DI192" s="6" t="str">
        <f>IF(AND(Include_study?="Yes",Sufficient_data="Yes"),IF('Publication Bias Analysis'!L$38="Left",'Publication Bias Analysis'!E:E-DN$10,DN$10-'Publication Bias Analysis'!E:E),"")</f>
        <v/>
      </c>
      <c r="DJ192" s="6" t="str">
        <f t="shared" si="368"/>
        <v/>
      </c>
      <c r="DK192" s="54" t="str">
        <f t="shared" si="339"/>
        <v/>
      </c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W192" s="33"/>
      <c r="DX192" s="33"/>
      <c r="DY192" s="33"/>
      <c r="DZ192" s="33"/>
      <c r="EA192" s="33"/>
      <c r="EB192" s="157"/>
      <c r="EC192" s="6" t="str">
        <f>IF(AND(Include_study?="Yes",Sufficient_data="Yes"),Calculations!CO:CO-AVERAGE(Calculations!CO:CO),"")</f>
        <v/>
      </c>
      <c r="ED192" s="54" t="str">
        <f>IF(AND(Include_study?="Yes",Sufficient_data="Yes"),Calculations!CP192-('Publication Bias Analysis'!P$3+Calculations!CO192*'Publication Bias Analysis'!P$4),"")</f>
        <v/>
      </c>
      <c r="EE192" s="33"/>
      <c r="EF192" s="157"/>
      <c r="EG192" s="6" t="str">
        <f t="shared" si="340"/>
        <v/>
      </c>
      <c r="EH192" s="6" t="str">
        <f t="shared" si="341"/>
        <v/>
      </c>
      <c r="EI192" s="10" t="str">
        <f t="shared" si="342"/>
        <v/>
      </c>
      <c r="EJ192" s="10" t="str">
        <f t="shared" si="343"/>
        <v/>
      </c>
      <c r="EK192" s="10" t="str">
        <f>IF(AND(Include_study?="Yes",Sufficient_data="Yes"),COUNTIFS(EI$2:EI191,"&lt;"&amp;EI192,EJ$2:EJ191,"&lt;"&amp;EJ192)+COUNTIFS(EI$2:EI191,"&gt;"&amp;EI192,EJ$2:EJ191,"&gt;"&amp;EJ192)+COUNTIFS(EI193:EI$201,"&lt;"&amp;EI192,EJ193:EJ$201,"&lt;"&amp;EJ192)+COUNTIFS(EI193:EI$201,"&gt;"&amp;EI192,EJ193:EJ$201,"&gt;"&amp;EJ192),"")</f>
        <v/>
      </c>
      <c r="EL192" s="70" t="str">
        <f>IF(AND(Include_study?="Yes",Sufficient_data="Yes"),COUNTIFS(EI$2:EI191,"&lt;"&amp;EI192,EJ$2:EJ191,"&gt;"&amp;EJ192)+COUNTIFS(EI$2:EI191,"&gt;"&amp;EI192,EJ$2:EJ191,"&lt;"&amp;EJ192)+COUNTIFS(EI193:EI$201,"&lt;"&amp;EI192,EJ193:EJ$201,"&gt;"&amp;EJ192)+COUNTIFS(EI193:EI$201,"&gt;"&amp;EI192,EJ193:EJ$201,"&lt;"&amp;EJ192),"")</f>
        <v/>
      </c>
      <c r="EN192" s="157"/>
      <c r="EO192" s="33"/>
      <c r="EP192" s="33"/>
      <c r="EQ192" s="33"/>
      <c r="ER192" s="33"/>
      <c r="ES192" s="157"/>
      <c r="ET192" s="6" t="e">
        <f t="shared" si="344"/>
        <v>#N/A</v>
      </c>
      <c r="EU192" s="54" t="e">
        <f t="shared" si="345"/>
        <v>#N/A</v>
      </c>
      <c r="EV192" s="33"/>
      <c r="EW192" s="33"/>
      <c r="EX192" s="33"/>
      <c r="EY192" s="33"/>
      <c r="EZ192" s="33"/>
      <c r="FA192" s="157"/>
      <c r="FB192" s="10" t="str">
        <f>IF('Publication Bias Analysis'!AS:AS&lt;&gt;"",RANK('Publication Bias Analysis'!AS:AS,'Publication Bias Analysis'!AS:AS,1)+COUNTIF('Publication Bias Analysis'!AS$2:AS191,'Publication Bias Analysis'!AS192),"")</f>
        <v/>
      </c>
      <c r="FC192" s="6" t="str">
        <f t="shared" si="369"/>
        <v/>
      </c>
      <c r="FD192" s="43" t="e">
        <f>IF(AND(Include_study?="Yes",Sufficient_data="Yes"),'Publication Bias Analysis'!AR192,NA())</f>
        <v>#N/A</v>
      </c>
      <c r="FE192" s="43" t="e">
        <f>IF(AND(Include_study?="Yes",Sufficient_data="Yes"),'Publication Bias Analysis'!AS192,NA())</f>
        <v>#N/A</v>
      </c>
      <c r="FF192" s="6" t="str">
        <f>IF(AND(Include_study?="Yes",Sufficient_data="Yes"),Calculations!FD192-AVERAGE('Publication Bias Analysis'!AR:AR),"")</f>
        <v/>
      </c>
      <c r="FG192" s="54" t="str">
        <f>IF(AND(Include_study?="Yes",Sufficient_data="Yes"),FE:FE-('Publication Bias Analysis'!AV$30+'Publication Bias Analysis'!AV$31*FD:FD),"")</f>
        <v/>
      </c>
      <c r="FM192" s="157"/>
      <c r="FN192" s="6" t="str">
        <f t="shared" si="303"/>
        <v/>
      </c>
      <c r="FO192" s="6" t="str">
        <f t="shared" si="370"/>
        <v/>
      </c>
      <c r="FP192" s="54" t="str">
        <f t="shared" si="306"/>
        <v/>
      </c>
      <c r="FQ192" s="33"/>
    </row>
    <row r="193" spans="1:173" x14ac:dyDescent="0.2">
      <c r="A193" s="163"/>
      <c r="B193" s="10" t="str">
        <f>IF(AND(Sufficient_data="Yes",Include_study?="Yes"),IF(AND(Sort_By=$E$1,Order="Ascending"),IF(Input!Study_name="",COUNTIFS(Input!Study_name,"&lt;&gt;"&amp;"",Include_study?,"Yes",Sufficient_data,"Yes")+1,IF(COUNT(E193)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193)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3" s="10" t="str">
        <f>IF(B193&lt;&gt;"",IF(B193=0,COUNTIF(B$2:B192,0)+1,COUNTIF(B$2:B192,B193)+COUNTIF(B:B,"&lt;"&amp;B193)+1),"")</f>
        <v/>
      </c>
      <c r="D193" s="10" t="str">
        <f t="shared" si="307"/>
        <v/>
      </c>
      <c r="E193" s="6" t="str">
        <f>IF(AND(Sufficient_data="Yes",Include_study?="Yes",Input!Study_name&lt;&gt;""),Input!Study_name,"")</f>
        <v/>
      </c>
      <c r="F193" s="6" t="str">
        <f>IF(AND(Sufficient_data="Yes",Include_study?="Yes"),Input!Effect_size,"")</f>
        <v/>
      </c>
      <c r="G193" s="10" t="str">
        <f>IF(AND(Sufficient_data="Yes",Include_study?="Yes",Input!Number_of_observations&lt;&gt;""),Input!Number_of_observations,"")</f>
        <v/>
      </c>
      <c r="H193" s="6" t="str">
        <f>IF(AND(Sufficient_data="Yes",Include_study?="Yes"),Input!Standard_error,"")</f>
        <v/>
      </c>
      <c r="I193" s="6" t="str">
        <f t="shared" si="308"/>
        <v/>
      </c>
      <c r="J193" s="6" t="str">
        <f t="shared" si="309"/>
        <v/>
      </c>
      <c r="K193" s="6" t="str">
        <f t="shared" si="310"/>
        <v/>
      </c>
      <c r="L193" s="6" t="str">
        <f t="shared" si="311"/>
        <v/>
      </c>
      <c r="M193" s="120" t="str">
        <f t="shared" si="312"/>
        <v/>
      </c>
      <c r="N193" s="54" t="str">
        <f t="shared" si="313"/>
        <v/>
      </c>
      <c r="O193" s="33"/>
      <c r="P193" s="75" t="e">
        <f t="shared" si="314"/>
        <v>#N/A</v>
      </c>
      <c r="Q193" s="6" t="e">
        <f>IF(AND(Sufficient_data="Yes",Include_study?="Yes",Input!Number_of_observations&lt;&gt;""),Effect_size-CI_Lower_limit,NA())</f>
        <v>#N/A</v>
      </c>
      <c r="R193" s="54" t="e">
        <f>IF(AND(Sufficient_data="Yes",Include_study?="Yes",Input!Number_of_observations&lt;&gt;""),CI_Upper_limit-Effect_size,NA())</f>
        <v>#N/A</v>
      </c>
      <c r="S193" s="33"/>
      <c r="T193" s="33"/>
      <c r="U193" s="33"/>
      <c r="V193" s="33"/>
      <c r="W193" s="163"/>
      <c r="X193" s="16" t="str">
        <f t="shared" si="346"/>
        <v/>
      </c>
      <c r="Y193" s="6" t="str">
        <f t="shared" si="315"/>
        <v/>
      </c>
      <c r="Z193" s="6" t="str">
        <f t="shared" si="316"/>
        <v/>
      </c>
      <c r="AA193" s="6" t="str">
        <f>IF(AND(Sufficient_data="Yes",Include_study?="Yes",Subgroup&lt;&gt;""),Input!Effect_size,"")</f>
        <v/>
      </c>
      <c r="AB193" s="6" t="str">
        <f t="shared" si="317"/>
        <v/>
      </c>
      <c r="AC193" s="6" t="str">
        <f t="shared" si="318"/>
        <v/>
      </c>
      <c r="AD193" s="6" t="str">
        <f t="shared" si="319"/>
        <v/>
      </c>
      <c r="AE193" s="6" t="str">
        <f t="shared" si="320"/>
        <v/>
      </c>
      <c r="AF193" s="6" t="str">
        <f t="shared" si="321"/>
        <v/>
      </c>
      <c r="AG193" s="125" t="str">
        <f t="shared" si="280"/>
        <v/>
      </c>
      <c r="AH193" s="128" t="str">
        <f t="shared" si="322"/>
        <v/>
      </c>
      <c r="AI193" s="33"/>
      <c r="AJ193" s="75" t="e">
        <f t="shared" si="347"/>
        <v>#N/A</v>
      </c>
      <c r="AK193" s="37" t="e">
        <f t="shared" si="323"/>
        <v>#N/A</v>
      </c>
      <c r="AL193" s="54" t="e">
        <f t="shared" si="324"/>
        <v>#N/A</v>
      </c>
      <c r="AM193" s="33"/>
      <c r="AN193" s="77" t="str">
        <f t="shared" si="348"/>
        <v/>
      </c>
      <c r="AO193" s="6" t="str">
        <f>IF(AND(Sufficient_data="Yes",Include_study?="Yes",Subgroup&lt;&gt;""),IF(COUNTIFS(Input!G$2:G192,"="&amp;"Yes",Input!C$2:C192,"="&amp;"Yes",Input!H$2:H192,"="&amp;Subgroup)&gt;0,"",Subgroup),"")</f>
        <v/>
      </c>
      <c r="AP193" s="16" t="str">
        <f t="shared" si="349"/>
        <v/>
      </c>
      <c r="AQ193" s="10" t="str">
        <f t="shared" si="350"/>
        <v/>
      </c>
      <c r="AR193" s="6" t="str">
        <f t="shared" si="351"/>
        <v/>
      </c>
      <c r="AS193" s="24" t="str">
        <f t="shared" si="352"/>
        <v/>
      </c>
      <c r="AT193" s="12" t="str">
        <f t="shared" si="353"/>
        <v/>
      </c>
      <c r="AU193" s="6" t="str">
        <f t="shared" si="354"/>
        <v/>
      </c>
      <c r="AV193" s="43" t="str">
        <f t="shared" si="325"/>
        <v/>
      </c>
      <c r="AW193" s="6" t="str">
        <f t="shared" si="355"/>
        <v/>
      </c>
      <c r="AX193" s="6" t="str">
        <f t="shared" si="356"/>
        <v/>
      </c>
      <c r="AY193" s="43" t="str">
        <f t="shared" si="326"/>
        <v/>
      </c>
      <c r="AZ193" s="16" t="str">
        <f t="shared" si="357"/>
        <v/>
      </c>
      <c r="BA193" s="131" t="str">
        <f t="shared" si="327"/>
        <v/>
      </c>
      <c r="BB193" s="131" t="str">
        <f t="shared" si="328"/>
        <v/>
      </c>
      <c r="BC193" s="6" t="str">
        <f t="shared" si="358"/>
        <v/>
      </c>
      <c r="BD193" s="6" t="str">
        <f t="shared" si="359"/>
        <v/>
      </c>
      <c r="BE193" s="131" t="str">
        <f t="shared" si="329"/>
        <v/>
      </c>
      <c r="BF193" s="131" t="str">
        <f t="shared" si="330"/>
        <v/>
      </c>
      <c r="BG193" s="6" t="str">
        <f t="shared" si="360"/>
        <v/>
      </c>
      <c r="BH193" s="6" t="str">
        <f t="shared" si="361"/>
        <v/>
      </c>
      <c r="BI193" s="6" t="str">
        <f t="shared" si="362"/>
        <v/>
      </c>
      <c r="BJ193" s="6" t="e">
        <f t="shared" si="363"/>
        <v>#N/A</v>
      </c>
      <c r="BK193" s="12" t="str">
        <f t="shared" si="304"/>
        <v/>
      </c>
      <c r="BL193" s="6" t="str">
        <f t="shared" si="364"/>
        <v/>
      </c>
      <c r="BM193" s="6" t="str">
        <f t="shared" si="331"/>
        <v/>
      </c>
      <c r="BN193" s="37" t="str">
        <f t="shared" si="365"/>
        <v/>
      </c>
      <c r="BO193" s="54" t="str">
        <f t="shared" si="305"/>
        <v/>
      </c>
      <c r="BP193" s="33"/>
      <c r="BQ193" s="33"/>
      <c r="BR193" s="33"/>
      <c r="BS193" s="33"/>
      <c r="BT193" s="164"/>
      <c r="BU193" s="6" t="e">
        <f t="shared" si="291"/>
        <v>#N/A</v>
      </c>
      <c r="BV193" s="6" t="e">
        <f t="shared" si="292"/>
        <v>#N/A</v>
      </c>
      <c r="BW193" s="6" t="str">
        <f t="shared" si="332"/>
        <v/>
      </c>
      <c r="BX193" s="6" t="str">
        <f>IF(AND(Sufficient_data="Yes",Include_study?="Yes",Moderator&lt;&gt;""),'Moderator Analysis'!F:F-CG$3,"")</f>
        <v/>
      </c>
      <c r="BY193" s="54" t="str">
        <f>IF(AND(Sufficient_data="Yes",Include_study?="Yes",Moderator&lt;&gt;""),Weightf*(Effect_size-CG$5-CG$4*'Moderator Analysis'!F:F)^2,"")</f>
        <v/>
      </c>
      <c r="BZ193" s="33"/>
      <c r="CA193" s="75" t="str">
        <f>IF(AND(Sufficient_data="Yes",Include_study?="Yes",Moderator&lt;&gt;""),1/('Publication Bias Analysis'!F193^2+CG$7),"")</f>
        <v/>
      </c>
      <c r="CB193" s="6" t="str">
        <f>IF(AND(Sufficient_data="Yes",Include_study?="Yes",CA193&lt;&gt;""),Effect_size-'Moderator Analysis'!J$37,"")</f>
        <v/>
      </c>
      <c r="CC193" s="6" t="str">
        <f t="shared" si="333"/>
        <v/>
      </c>
      <c r="CD193" s="54" t="str">
        <f>IF(AND(Sufficient_data="Yes",Include_study?="Yes",CA193&lt;&gt;""),CA:CA*(Effect_size-'Moderator Analysis'!J$29-'Moderator Analysis'!J$30*Moderator)^2,"")</f>
        <v/>
      </c>
      <c r="CI193" s="164"/>
      <c r="CJ193" s="166"/>
      <c r="CK193" s="6" t="str">
        <f t="shared" si="334"/>
        <v/>
      </c>
      <c r="CL193" s="37" t="str">
        <f t="shared" si="335"/>
        <v/>
      </c>
      <c r="CM193" s="37" t="str">
        <f>IF(AND(Include_study?="Yes",Sufficient_data="Yes"),1/(Standard_error^2+IF(Additional_model="Fixed effect",0,'Publication Bias Analysis'!L$32)),"")</f>
        <v/>
      </c>
      <c r="CN193" s="37" t="str">
        <f>IF(AND(Include_study?="Yes",Sufficient_data="Yes"),'Publication Bias Analysis'!E:E-'Publication Bias Analysis'!I$29,"")</f>
        <v/>
      </c>
      <c r="CO193" s="37" t="str">
        <f t="shared" si="336"/>
        <v/>
      </c>
      <c r="CP193" s="37" t="str">
        <f t="shared" si="337"/>
        <v/>
      </c>
      <c r="CQ193" s="104" t="str">
        <f t="shared" si="338"/>
        <v/>
      </c>
      <c r="CR193" s="104" t="str">
        <f>IF(AND(Include_study?="Yes",Sufficient_data="Yes"),CQ:CQ+IF(DC:DC&lt;0,-1,1)*COUNTIF(CQ$2:CQ192,CQ:CQ),"")</f>
        <v/>
      </c>
      <c r="CS193" s="104" t="str">
        <f>IF(AND(Include_study?="Yes",Sufficient_data="Yes"),RANK(DG:DG,DG:DG,1)*IF(DF:DF&lt;0,-1,1)+IF(DF:DF&lt;0,-1,1)*COUNTIF(CQ$2:CQ192,CQ:CQ),"")</f>
        <v/>
      </c>
      <c r="CT193" s="104" t="str">
        <f>IF(AND(Include_study?="Yes",Sufficient_data="Yes"),RANK(DJ:DJ,DJ:DJ,1)*IF(DI:DI&lt;0,-1,1)+IF(DI:DI&lt;0,-1,1)*COUNTIF(CQ$2:CQ192,CQ:CQ),"")</f>
        <v/>
      </c>
      <c r="CU193" s="6" t="e">
        <f>IF(AND(Include_study?="Yes",Sufficient_data="Yes"),'Publication Bias Analysis'!E:E,NA())</f>
        <v>#N/A</v>
      </c>
      <c r="CV193" s="54" t="e">
        <f>IF(AND(Include_study?="Yes",Sufficient_data="Yes"),'Publication Bias Analysis'!F:F,NA())</f>
        <v>#N/A</v>
      </c>
      <c r="CW193" s="33"/>
      <c r="CX193" s="33"/>
      <c r="CY193" s="33"/>
      <c r="CZ193" s="33"/>
      <c r="DA193" s="33"/>
      <c r="DB193" s="157"/>
      <c r="DC193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3" s="6" t="str">
        <f t="shared" si="366"/>
        <v/>
      </c>
      <c r="DE193" s="54" t="str">
        <f>IF(AND(Include_study?="Yes",Sufficient_data="Yes"),1/('Publication Bias Analysis'!F:F^2+IF(Additional_model="Fixed effect",0,$DN$6)),"")</f>
        <v/>
      </c>
      <c r="DF193" s="6" t="str">
        <f>IF(AND(Include_study?="Yes",Sufficient_data="Yes"),IF('Publication Bias Analysis'!L$38="Left",'Publication Bias Analysis'!E:E-DN$3,DN$3-'Publication Bias Analysis'!E:E),"")</f>
        <v/>
      </c>
      <c r="DG193" s="6" t="str">
        <f t="shared" si="367"/>
        <v/>
      </c>
      <c r="DH193" s="54" t="str">
        <f>IF(AND(DF193&lt;&gt;"",CR193&lt;=MAX(CR:CR)-DN$7),1/('Publication Bias Analysis'!F:F^2+IF(Additional_model="Fixed effect",0,$DN$13)),"")</f>
        <v/>
      </c>
      <c r="DI193" s="6" t="str">
        <f>IF(AND(Include_study?="Yes",Sufficient_data="Yes"),IF('Publication Bias Analysis'!L$38="Left",'Publication Bias Analysis'!E:E-DN$10,DN$10-'Publication Bias Analysis'!E:E),"")</f>
        <v/>
      </c>
      <c r="DJ193" s="6" t="str">
        <f t="shared" si="368"/>
        <v/>
      </c>
      <c r="DK193" s="54" t="str">
        <f t="shared" si="339"/>
        <v/>
      </c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W193" s="33"/>
      <c r="DX193" s="33"/>
      <c r="DY193" s="33"/>
      <c r="DZ193" s="33"/>
      <c r="EA193" s="33"/>
      <c r="EB193" s="157"/>
      <c r="EC193" s="6" t="str">
        <f>IF(AND(Include_study?="Yes",Sufficient_data="Yes"),Calculations!CO:CO-AVERAGE(Calculations!CO:CO),"")</f>
        <v/>
      </c>
      <c r="ED193" s="54" t="str">
        <f>IF(AND(Include_study?="Yes",Sufficient_data="Yes"),Calculations!CP193-('Publication Bias Analysis'!P$3+Calculations!CO193*'Publication Bias Analysis'!P$4),"")</f>
        <v/>
      </c>
      <c r="EE193" s="33"/>
      <c r="EF193" s="157"/>
      <c r="EG193" s="6" t="str">
        <f t="shared" si="340"/>
        <v/>
      </c>
      <c r="EH193" s="6" t="str">
        <f t="shared" si="341"/>
        <v/>
      </c>
      <c r="EI193" s="10" t="str">
        <f t="shared" si="342"/>
        <v/>
      </c>
      <c r="EJ193" s="10" t="str">
        <f t="shared" si="343"/>
        <v/>
      </c>
      <c r="EK193" s="10" t="str">
        <f>IF(AND(Include_study?="Yes",Sufficient_data="Yes"),COUNTIFS(EI$2:EI192,"&lt;"&amp;EI193,EJ$2:EJ192,"&lt;"&amp;EJ193)+COUNTIFS(EI$2:EI192,"&gt;"&amp;EI193,EJ$2:EJ192,"&gt;"&amp;EJ193)+COUNTIFS(EI194:EI$201,"&lt;"&amp;EI193,EJ194:EJ$201,"&lt;"&amp;EJ193)+COUNTIFS(EI194:EI$201,"&gt;"&amp;EI193,EJ194:EJ$201,"&gt;"&amp;EJ193),"")</f>
        <v/>
      </c>
      <c r="EL193" s="70" t="str">
        <f>IF(AND(Include_study?="Yes",Sufficient_data="Yes"),COUNTIFS(EI$2:EI192,"&lt;"&amp;EI193,EJ$2:EJ192,"&gt;"&amp;EJ193)+COUNTIFS(EI$2:EI192,"&gt;"&amp;EI193,EJ$2:EJ192,"&lt;"&amp;EJ193)+COUNTIFS(EI194:EI$201,"&lt;"&amp;EI193,EJ194:EJ$201,"&gt;"&amp;EJ193)+COUNTIFS(EI194:EI$201,"&gt;"&amp;EI193,EJ194:EJ$201,"&lt;"&amp;EJ193),"")</f>
        <v/>
      </c>
      <c r="EN193" s="157"/>
      <c r="EO193" s="33"/>
      <c r="EP193" s="33"/>
      <c r="EQ193" s="33"/>
      <c r="ER193" s="33"/>
      <c r="ES193" s="157"/>
      <c r="ET193" s="6" t="e">
        <f t="shared" si="344"/>
        <v>#N/A</v>
      </c>
      <c r="EU193" s="54" t="e">
        <f t="shared" si="345"/>
        <v>#N/A</v>
      </c>
      <c r="EV193" s="33"/>
      <c r="EW193" s="33"/>
      <c r="EX193" s="33"/>
      <c r="EY193" s="33"/>
      <c r="EZ193" s="33"/>
      <c r="FA193" s="157"/>
      <c r="FB193" s="10" t="str">
        <f>IF('Publication Bias Analysis'!AS:AS&lt;&gt;"",RANK('Publication Bias Analysis'!AS:AS,'Publication Bias Analysis'!AS:AS,1)+COUNTIF('Publication Bias Analysis'!AS$2:AS192,'Publication Bias Analysis'!AS193),"")</f>
        <v/>
      </c>
      <c r="FC193" s="6" t="str">
        <f t="shared" si="369"/>
        <v/>
      </c>
      <c r="FD193" s="43" t="e">
        <f>IF(AND(Include_study?="Yes",Sufficient_data="Yes"),'Publication Bias Analysis'!AR193,NA())</f>
        <v>#N/A</v>
      </c>
      <c r="FE193" s="43" t="e">
        <f>IF(AND(Include_study?="Yes",Sufficient_data="Yes"),'Publication Bias Analysis'!AS193,NA())</f>
        <v>#N/A</v>
      </c>
      <c r="FF193" s="6" t="str">
        <f>IF(AND(Include_study?="Yes",Sufficient_data="Yes"),Calculations!FD193-AVERAGE('Publication Bias Analysis'!AR:AR),"")</f>
        <v/>
      </c>
      <c r="FG193" s="54" t="str">
        <f>IF(AND(Include_study?="Yes",Sufficient_data="Yes"),FE:FE-('Publication Bias Analysis'!AV$30+'Publication Bias Analysis'!AV$31*FD:FD),"")</f>
        <v/>
      </c>
      <c r="FM193" s="157"/>
      <c r="FN193" s="6" t="str">
        <f t="shared" si="303"/>
        <v/>
      </c>
      <c r="FO193" s="6" t="str">
        <f t="shared" si="370"/>
        <v/>
      </c>
      <c r="FP193" s="54" t="str">
        <f t="shared" si="306"/>
        <v/>
      </c>
      <c r="FQ193" s="33"/>
    </row>
    <row r="194" spans="1:173" x14ac:dyDescent="0.2">
      <c r="A194" s="163"/>
      <c r="B194" s="10" t="str">
        <f>IF(AND(Sufficient_data="Yes",Include_study?="Yes"),IF(AND(Sort_By=$E$1,Order="Ascending"),IF(Input!Study_name="",COUNTIFS(Input!Study_name,"&lt;&gt;"&amp;"",Include_study?,"Yes",Sufficient_data,"Yes")+1,IF(COUNT(E194)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194)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4" s="10" t="str">
        <f>IF(B194&lt;&gt;"",IF(B194=0,COUNTIF(B$2:B193,0)+1,COUNTIF(B$2:B193,B194)+COUNTIF(B:B,"&lt;"&amp;B194)+1),"")</f>
        <v/>
      </c>
      <c r="D194" s="10" t="str">
        <f t="shared" si="307"/>
        <v/>
      </c>
      <c r="E194" s="6" t="str">
        <f>IF(AND(Sufficient_data="Yes",Include_study?="Yes",Input!Study_name&lt;&gt;""),Input!Study_name,"")</f>
        <v/>
      </c>
      <c r="F194" s="6" t="str">
        <f>IF(AND(Sufficient_data="Yes",Include_study?="Yes"),Input!Effect_size,"")</f>
        <v/>
      </c>
      <c r="G194" s="10" t="str">
        <f>IF(AND(Sufficient_data="Yes",Include_study?="Yes",Input!Number_of_observations&lt;&gt;""),Input!Number_of_observations,"")</f>
        <v/>
      </c>
      <c r="H194" s="6" t="str">
        <f>IF(AND(Sufficient_data="Yes",Include_study?="Yes"),Input!Standard_error,"")</f>
        <v/>
      </c>
      <c r="I194" s="6" t="str">
        <f t="shared" si="308"/>
        <v/>
      </c>
      <c r="J194" s="6" t="str">
        <f t="shared" si="309"/>
        <v/>
      </c>
      <c r="K194" s="6" t="str">
        <f t="shared" ref="K194:K201" si="371">IF(AND(Sufficient_data="Yes",Include_study?="Yes",Number_of_observations&lt;&gt;""),Effect_size-ABS(TINV((1-Confidence_level),Number_of_observations-1))*Standard_error,"")</f>
        <v/>
      </c>
      <c r="L194" s="6" t="str">
        <f t="shared" ref="L194:L201" si="372">IF(AND(Sufficient_data="Yes",Include_study?="Yes",Number_of_observations&lt;&gt;""),Effect_size+ABS(TINV((1-Confidence_level),Number_of_observations-1))*Standard_error,"")</f>
        <v/>
      </c>
      <c r="M194" s="120" t="str">
        <f t="shared" ref="M194:M201" si="373">IF(AND(Include_study?="Yes",Sufficient_data="Yes"),IF(Meta_analysis_model="Fixed effect model",Weightf/SUM(Weightf),Weightr/SUM(Weightr)),"")</f>
        <v/>
      </c>
      <c r="N194" s="54" t="str">
        <f t="shared" ref="N194:N201" si="374">IF(AND(Include_study?="Yes",Sufficient_data="Yes"),Effect_size-Combined_Effect_Size,"")</f>
        <v/>
      </c>
      <c r="O194" s="33"/>
      <c r="P194" s="75" t="e">
        <f t="shared" si="314"/>
        <v>#N/A</v>
      </c>
      <c r="Q194" s="6" t="e">
        <f>IF(AND(Sufficient_data="Yes",Include_study?="Yes",Input!Number_of_observations&lt;&gt;""),Effect_size-CI_Lower_limit,NA())</f>
        <v>#N/A</v>
      </c>
      <c r="R194" s="54" t="e">
        <f>IF(AND(Sufficient_data="Yes",Include_study?="Yes",Input!Number_of_observations&lt;&gt;""),CI_Upper_limit-Effect_size,NA())</f>
        <v>#N/A</v>
      </c>
      <c r="S194" s="33"/>
      <c r="T194" s="33"/>
      <c r="U194" s="33"/>
      <c r="V194" s="33"/>
      <c r="W194" s="163"/>
      <c r="X194" s="16" t="str">
        <f t="shared" si="346"/>
        <v/>
      </c>
      <c r="Y194" s="6" t="str">
        <f t="shared" ref="Y194:Y201" si="375">IF(AND(Sufficient_data="Yes",Include_study?="Yes",Subgroup&lt;&gt;""),Study_name,"")</f>
        <v/>
      </c>
      <c r="Z194" s="6" t="str">
        <f t="shared" si="316"/>
        <v/>
      </c>
      <c r="AA194" s="6" t="str">
        <f>IF(AND(Sufficient_data="Yes",Include_study?="Yes",Subgroup&lt;&gt;""),Input!Effect_size,"")</f>
        <v/>
      </c>
      <c r="AB194" s="6" t="str">
        <f t="shared" ref="AB194:AB201" si="376">IF(AND(Sufficient_data="Yes",Include_study?="Yes",Subgroup&lt;&gt;""),Standard_error,"")</f>
        <v/>
      </c>
      <c r="AC194" s="6" t="str">
        <f t="shared" ref="AC194:AC201" si="377">IF(AND(Sufficient_data="Yes",Include_study?="Yes",Subgroup&lt;&gt;""),1/(Standard_error^2),"")</f>
        <v/>
      </c>
      <c r="AD194" s="6" t="str">
        <f t="shared" ref="AD194:AD201" si="378">IF(AND(Include_study?="Yes",Sufficient_data="Yes",Subgroup&lt;&gt;""),1/(Standard_error^2+IF(Within_subgroup_weighting="Fixed effect",0,INDEX(AO:AV,MATCH(Subgroup,AO:AO,0),8))),"")</f>
        <v/>
      </c>
      <c r="AE194" s="6" t="str">
        <f t="shared" ref="AE194:AE201" si="379">IF(AND(Sufficient_data="Yes",Include_study?="Yes",Subgroup&lt;&gt;"",Number_of_observations&lt;&gt;""),AA:AA-ABS(TINV((1-Subgroup_confidence_level),Number_of_observations-1))*AB:AB,"")</f>
        <v/>
      </c>
      <c r="AF194" s="6" t="str">
        <f t="shared" ref="AF194:AF201" si="380">IF(AND(Sufficient_data="Yes",Include_study?="Yes",Subgroup&lt;&gt;"",Number_of_observations&lt;&gt;""),AA:AA+ABS(TINV((1-Subgroup_confidence_level),Number_of_observations-1))*AB:AB,"")</f>
        <v/>
      </c>
      <c r="AG194" s="125" t="str">
        <f t="shared" ref="AG194:AG201" si="381">IF(AND(Sufficient_data="Yes",Include_study?="Yes"),IF(Subgroup&lt;&gt;"",AD194/SUMIF(Subgroup,Subgroup,AD:AD),""),"")</f>
        <v/>
      </c>
      <c r="AH194" s="128" t="str">
        <f t="shared" ref="AH194:AH201" si="382">IF(AND(Include_study?="Yes",Sufficient_data="Yes",Subgroup&lt;&gt;""),AA:AA-VLOOKUP(Z:Z,AO:AX,10,FALSE),"")</f>
        <v/>
      </c>
      <c r="AI194" s="33"/>
      <c r="AJ194" s="75" t="e">
        <f t="shared" si="347"/>
        <v>#N/A</v>
      </c>
      <c r="AK194" s="37" t="e">
        <f t="shared" ref="AK194:AK201" si="383">IF(AND(Sufficient_data="Yes",Include_study?="Yes",Subgroup&lt;&gt;"",Number_of_observations&lt;&gt;""),AA:AA-AE:AE,NA())</f>
        <v>#N/A</v>
      </c>
      <c r="AL194" s="54" t="e">
        <f t="shared" ref="AL194:AL201" si="384">IF(AND(Sufficient_data="Yes",Include_study?="Yes",Subgroup&lt;&gt;"",Number_of_observations&lt;&gt;""),AF:AF-AA:AA,NA())</f>
        <v>#N/A</v>
      </c>
      <c r="AM194" s="33"/>
      <c r="AN194" s="77" t="str">
        <f t="shared" si="348"/>
        <v/>
      </c>
      <c r="AO194" s="6" t="str">
        <f>IF(AND(Sufficient_data="Yes",Include_study?="Yes",Subgroup&lt;&gt;""),IF(COUNTIFS(Input!G$2:G193,"="&amp;"Yes",Input!C$2:C193,"="&amp;"Yes",Input!H$2:H193,"="&amp;Subgroup)&gt;0,"",Subgroup),"")</f>
        <v/>
      </c>
      <c r="AP194" s="16" t="str">
        <f t="shared" si="349"/>
        <v/>
      </c>
      <c r="AQ194" s="10" t="str">
        <f t="shared" si="350"/>
        <v/>
      </c>
      <c r="AR194" s="6" t="str">
        <f t="shared" si="351"/>
        <v/>
      </c>
      <c r="AS194" s="24" t="str">
        <f t="shared" si="352"/>
        <v/>
      </c>
      <c r="AT194" s="12" t="str">
        <f t="shared" si="353"/>
        <v/>
      </c>
      <c r="AU194" s="6" t="str">
        <f t="shared" si="354"/>
        <v/>
      </c>
      <c r="AV194" s="43" t="str">
        <f t="shared" ref="AV194:AV201" si="385">IF(AR194&lt;&gt;"",IF(AQ194=1,0,IF(Within_subgroup_weighting=$BQ$36,MAX(0,(SUM(AR:AR)-(Subgroup_k-(COUNT(AR:AR))))/SUM(AU:AU)),MAX(0,(AR194-(AQ194-1)))/AU194)),"")</f>
        <v/>
      </c>
      <c r="AW194" s="6" t="str">
        <f t="shared" si="355"/>
        <v/>
      </c>
      <c r="AX194" s="6" t="str">
        <f t="shared" si="356"/>
        <v/>
      </c>
      <c r="AY194" s="43" t="str">
        <f t="shared" ref="AY194:AY201" si="386">IF(AR194&lt;&gt;"",IF(Within_subgroup_weighting=BQ$34,1/SQRT(SUMIF(Subgroup,AO194,AC:AC)),SQRT(SUMPRODUCT(--(Subgroup=AO194),AD:AD,AH:AH,AH:AH)/((AQ194-1)*SUMIF(Z:Z,AO194,AD:AD)))),"")</f>
        <v/>
      </c>
      <c r="AZ194" s="16" t="str">
        <f t="shared" si="357"/>
        <v/>
      </c>
      <c r="BA194" s="131" t="str">
        <f t="shared" ref="BA194:BA201" si="387">IF(AR194&lt;&gt;"",AX194-ABS(TINV((1-Subgroup_confidence_level),AQ194-1))*AY194,"")</f>
        <v/>
      </c>
      <c r="BB194" s="131" t="str">
        <f t="shared" ref="BB194:BB201" si="388">IF(AR194&lt;&gt;"",AX194+ABS(TINV((1-Subgroup_confidence_level),AQ194-1))*AY194,"")</f>
        <v/>
      </c>
      <c r="BC194" s="6" t="str">
        <f t="shared" si="358"/>
        <v/>
      </c>
      <c r="BD194" s="6" t="str">
        <f t="shared" si="359"/>
        <v/>
      </c>
      <c r="BE194" s="131" t="str">
        <f t="shared" ref="BE194:BE201" si="389">IF(AR194&lt;&gt;"",AX194-ABS(TINV((1-Subgroup_confidence_level),AQ194-1))*SQRT(AV194+AY194^2),"")</f>
        <v/>
      </c>
      <c r="BF194" s="131" t="str">
        <f t="shared" ref="BF194:BF201" si="390">IF(AR194&lt;&gt;"",AX194+ABS(TINV((1-Subgroup_confidence_level),AQ194-1))*SQRT(AV194+AY194^2),"")</f>
        <v/>
      </c>
      <c r="BG194" s="6" t="str">
        <f t="shared" si="360"/>
        <v/>
      </c>
      <c r="BH194" s="6" t="str">
        <f t="shared" si="361"/>
        <v/>
      </c>
      <c r="BI194" s="6" t="str">
        <f t="shared" si="362"/>
        <v/>
      </c>
      <c r="BJ194" s="6" t="e">
        <f t="shared" si="363"/>
        <v>#N/A</v>
      </c>
      <c r="BK194" s="12" t="str">
        <f t="shared" si="304"/>
        <v/>
      </c>
      <c r="BL194" s="6" t="str">
        <f t="shared" si="364"/>
        <v/>
      </c>
      <c r="BM194" s="6" t="str">
        <f t="shared" ref="BM194:BM201" si="391">IF(AY194&lt;&gt;"",1/(AY194^2+IF(Between_subgroup_weighting=BQ$30,0,BR$27)),"")</f>
        <v/>
      </c>
      <c r="BN194" s="37" t="str">
        <f t="shared" si="365"/>
        <v/>
      </c>
      <c r="BO194" s="54" t="str">
        <f t="shared" si="305"/>
        <v/>
      </c>
      <c r="BP194" s="33"/>
      <c r="BQ194" s="33"/>
      <c r="BR194" s="33"/>
      <c r="BS194" s="33"/>
      <c r="BT194" s="164"/>
      <c r="BU194" s="6" t="e">
        <f t="shared" ref="BU194:BU201" si="392">IF(AND(Sufficient_data="Yes",Include_study?="Yes",Moderator&lt;&gt;""),Moderator,NA())</f>
        <v>#N/A</v>
      </c>
      <c r="BV194" s="6" t="e">
        <f t="shared" ref="BV194:BV201" si="393">IF(AND(Sufficient_data="Yes",Include_study?="Yes",Moderator&lt;&gt;""),Effect_size,NA())</f>
        <v>#N/A</v>
      </c>
      <c r="BW194" s="6" t="str">
        <f t="shared" ref="BW194:BW201" si="394">IF(AND(Sufficient_data="Yes",Include_study?="Yes",Moderator&lt;&gt;""),Effect_size-CG$2,"")</f>
        <v/>
      </c>
      <c r="BX194" s="6" t="str">
        <f>IF(AND(Sufficient_data="Yes",Include_study?="Yes",Moderator&lt;&gt;""),'Moderator Analysis'!F:F-CG$3,"")</f>
        <v/>
      </c>
      <c r="BY194" s="54" t="str">
        <f>IF(AND(Sufficient_data="Yes",Include_study?="Yes",Moderator&lt;&gt;""),Weightf*(Effect_size-CG$5-CG$4*'Moderator Analysis'!F:F)^2,"")</f>
        <v/>
      </c>
      <c r="BZ194" s="33"/>
      <c r="CA194" s="75" t="str">
        <f>IF(AND(Sufficient_data="Yes",Include_study?="Yes",Moderator&lt;&gt;""),1/('Publication Bias Analysis'!F194^2+CG$7),"")</f>
        <v/>
      </c>
      <c r="CB194" s="6" t="str">
        <f>IF(AND(Sufficient_data="Yes",Include_study?="Yes",CA194&lt;&gt;""),Effect_size-'Moderator Analysis'!J$37,"")</f>
        <v/>
      </c>
      <c r="CC194" s="6" t="str">
        <f t="shared" ref="CC194:CC201" si="395">IF(AND(Sufficient_data="Yes",Include_study?="Yes",CA194&lt;&gt;""),Moderator-SUMPRODUCT(Moderator,CA:CA)/SUM(CA:CA),"")</f>
        <v/>
      </c>
      <c r="CD194" s="54" t="str">
        <f>IF(AND(Sufficient_data="Yes",Include_study?="Yes",CA194&lt;&gt;""),CA:CA*(Effect_size-'Moderator Analysis'!J$29-'Moderator Analysis'!J$30*Moderator)^2,"")</f>
        <v/>
      </c>
      <c r="CI194" s="164"/>
      <c r="CJ194" s="166"/>
      <c r="CK194" s="6" t="str">
        <f t="shared" si="334"/>
        <v/>
      </c>
      <c r="CL194" s="37" t="str">
        <f t="shared" ref="CL194:CL201" si="396">IF(AND(Include_study?="Yes",Sufficient_data="Yes"),1/(Standard_error^2+IF(Additional_model="Fixed effect",0,T2_)),"")</f>
        <v/>
      </c>
      <c r="CM194" s="37" t="str">
        <f>IF(AND(Include_study?="Yes",Sufficient_data="Yes"),1/(Standard_error^2+IF(Additional_model="Fixed effect",0,'Publication Bias Analysis'!L$32)),"")</f>
        <v/>
      </c>
      <c r="CN194" s="37" t="str">
        <f>IF(AND(Include_study?="Yes",Sufficient_data="Yes"),'Publication Bias Analysis'!E:E-'Publication Bias Analysis'!I$29,"")</f>
        <v/>
      </c>
      <c r="CO194" s="37" t="str">
        <f t="shared" ref="CO194:CO201" si="397">IF(AND(Include_study?="Yes",Sufficient_data="Yes"),IF(Additional_model="Fixed effect",1/Standard_error,1/SQRT(Standard_error^2+T2_)),"")</f>
        <v/>
      </c>
      <c r="CP194" s="37" t="str">
        <f t="shared" ref="CP194:CP201" si="398">IF(AND(Include_study?="Yes",Sufficient_data="Yes"),IF(Additional_model="Fixed effect",Effect_size/Standard_error,Effect_size/SQRT((Standard_error^2+T2_))),"")</f>
        <v/>
      </c>
      <c r="CQ194" s="104" t="str">
        <f t="shared" ref="CQ194:CQ201" si="399">IF(AND(Include_study?="Yes",Sufficient_data="Yes"),RANK(DD:DD,DD:DD,1)*IF(DC:DC&lt;0,-1,1),"")</f>
        <v/>
      </c>
      <c r="CR194" s="104" t="str">
        <f>IF(AND(Include_study?="Yes",Sufficient_data="Yes"),CQ:CQ+IF(DC:DC&lt;0,-1,1)*COUNTIF(CQ$2:CQ193,CQ:CQ),"")</f>
        <v/>
      </c>
      <c r="CS194" s="104" t="str">
        <f>IF(AND(Include_study?="Yes",Sufficient_data="Yes"),RANK(DG:DG,DG:DG,1)*IF(DF:DF&lt;0,-1,1)+IF(DF:DF&lt;0,-1,1)*COUNTIF(CQ$2:CQ193,CQ:CQ),"")</f>
        <v/>
      </c>
      <c r="CT194" s="104" t="str">
        <f>IF(AND(Include_study?="Yes",Sufficient_data="Yes"),RANK(DJ:DJ,DJ:DJ,1)*IF(DI:DI&lt;0,-1,1)+IF(DI:DI&lt;0,-1,1)*COUNTIF(CQ$2:CQ193,CQ:CQ),"")</f>
        <v/>
      </c>
      <c r="CU194" s="6" t="e">
        <f>IF(AND(Include_study?="Yes",Sufficient_data="Yes"),'Publication Bias Analysis'!E:E,NA())</f>
        <v>#N/A</v>
      </c>
      <c r="CV194" s="54" t="e">
        <f>IF(AND(Include_study?="Yes",Sufficient_data="Yes"),'Publication Bias Analysis'!F:F,NA())</f>
        <v>#N/A</v>
      </c>
      <c r="CW194" s="33"/>
      <c r="CX194" s="33"/>
      <c r="CY194" s="33"/>
      <c r="CZ194" s="33"/>
      <c r="DA194" s="33"/>
      <c r="DB194" s="157"/>
      <c r="DC194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4" s="6" t="str">
        <f t="shared" si="366"/>
        <v/>
      </c>
      <c r="DE194" s="54" t="str">
        <f>IF(AND(Include_study?="Yes",Sufficient_data="Yes"),1/('Publication Bias Analysis'!F:F^2+IF(Additional_model="Fixed effect",0,$DN$6)),"")</f>
        <v/>
      </c>
      <c r="DF194" s="6" t="str">
        <f>IF(AND(Include_study?="Yes",Sufficient_data="Yes"),IF('Publication Bias Analysis'!L$38="Left",'Publication Bias Analysis'!E:E-DN$3,DN$3-'Publication Bias Analysis'!E:E),"")</f>
        <v/>
      </c>
      <c r="DG194" s="6" t="str">
        <f t="shared" si="367"/>
        <v/>
      </c>
      <c r="DH194" s="54" t="str">
        <f>IF(AND(DF194&lt;&gt;"",CR194&lt;=MAX(CR:CR)-DN$7),1/('Publication Bias Analysis'!F:F^2+IF(Additional_model="Fixed effect",0,$DN$13)),"")</f>
        <v/>
      </c>
      <c r="DI194" s="6" t="str">
        <f>IF(AND(Include_study?="Yes",Sufficient_data="Yes"),IF('Publication Bias Analysis'!L$38="Left",'Publication Bias Analysis'!E:E-DN$10,DN$10-'Publication Bias Analysis'!E:E),"")</f>
        <v/>
      </c>
      <c r="DJ194" s="6" t="str">
        <f t="shared" si="368"/>
        <v/>
      </c>
      <c r="DK194" s="54" t="str">
        <f t="shared" ref="DK194:DK201" si="400">IF(AND(DI194&lt;&gt;"",CS194&lt;=MAX(CR:CR)-DN$14),1/(Standard_error^2+IF(Additional_model="Fixed effect",0,$DN$20)),"")</f>
        <v/>
      </c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W194" s="33"/>
      <c r="DX194" s="33"/>
      <c r="DY194" s="33"/>
      <c r="DZ194" s="33"/>
      <c r="EA194" s="33"/>
      <c r="EB194" s="157"/>
      <c r="EC194" s="6" t="str">
        <f>IF(AND(Include_study?="Yes",Sufficient_data="Yes"),Calculations!CO:CO-AVERAGE(Calculations!CO:CO),"")</f>
        <v/>
      </c>
      <c r="ED194" s="54" t="str">
        <f>IF(AND(Include_study?="Yes",Sufficient_data="Yes"),Calculations!CP194-('Publication Bias Analysis'!P$3+Calculations!CO194*'Publication Bias Analysis'!P$4),"")</f>
        <v/>
      </c>
      <c r="EE194" s="33"/>
      <c r="EF194" s="157"/>
      <c r="EG194" s="6" t="str">
        <f t="shared" ref="EG194:EG201" si="401">IF(AND(Include_study?="Yes",Sufficient_data="Yes"),(Effect_size-(SUMPRODUCT(Weightf,Effect_size)/SUM(Weightf)))/SQRT(EH:EH),"")</f>
        <v/>
      </c>
      <c r="EH194" s="6" t="str">
        <f t="shared" si="341"/>
        <v/>
      </c>
      <c r="EI194" s="10" t="str">
        <f t="shared" ref="EI194:EI201" si="402">IF(AND(Include_study?="Yes",Sufficient_data="Yes"),RANK(EG:EG,EG:EG,0),"")</f>
        <v/>
      </c>
      <c r="EJ194" s="10" t="str">
        <f t="shared" ref="EJ194:EJ201" si="403">IF(AND(Include_study?="Yes",Sufficient_data="Yes"),RANK(EH:EH,EH:EH,0),"")</f>
        <v/>
      </c>
      <c r="EK194" s="10" t="str">
        <f>IF(AND(Include_study?="Yes",Sufficient_data="Yes"),COUNTIFS(EI$2:EI193,"&lt;"&amp;EI194,EJ$2:EJ193,"&lt;"&amp;EJ194)+COUNTIFS(EI$2:EI193,"&gt;"&amp;EI194,EJ$2:EJ193,"&gt;"&amp;EJ194)+COUNTIFS(EI195:EI$201,"&lt;"&amp;EI194,EJ195:EJ$201,"&lt;"&amp;EJ194)+COUNTIFS(EI195:EI$201,"&gt;"&amp;EI194,EJ195:EJ$201,"&gt;"&amp;EJ194),"")</f>
        <v/>
      </c>
      <c r="EL194" s="70" t="str">
        <f>IF(AND(Include_study?="Yes",Sufficient_data="Yes"),COUNTIFS(EI$2:EI193,"&lt;"&amp;EI194,EJ$2:EJ193,"&gt;"&amp;EJ194)+COUNTIFS(EI$2:EI193,"&gt;"&amp;EI194,EJ$2:EJ193,"&lt;"&amp;EJ194)+COUNTIFS(EI195:EI$201,"&lt;"&amp;EI194,EJ195:EJ$201,"&gt;"&amp;EJ194)+COUNTIFS(EI195:EI$201,"&gt;"&amp;EI194,EJ195:EJ$201,"&lt;"&amp;EJ194),"")</f>
        <v/>
      </c>
      <c r="EN194" s="157"/>
      <c r="EO194" s="33"/>
      <c r="EP194" s="33"/>
      <c r="EQ194" s="33"/>
      <c r="ER194" s="33"/>
      <c r="ES194" s="157"/>
      <c r="ET194" s="6" t="e">
        <f t="shared" si="344"/>
        <v>#N/A</v>
      </c>
      <c r="EU194" s="54" t="e">
        <f t="shared" si="345"/>
        <v>#N/A</v>
      </c>
      <c r="EV194" s="33"/>
      <c r="EW194" s="33"/>
      <c r="EX194" s="33"/>
      <c r="EY194" s="33"/>
      <c r="EZ194" s="33"/>
      <c r="FA194" s="157"/>
      <c r="FB194" s="10" t="str">
        <f>IF('Publication Bias Analysis'!AS:AS&lt;&gt;"",RANK('Publication Bias Analysis'!AS:AS,'Publication Bias Analysis'!AS:AS,1)+COUNTIF('Publication Bias Analysis'!AS$2:AS193,'Publication Bias Analysis'!AS194),"")</f>
        <v/>
      </c>
      <c r="FC194" s="6" t="str">
        <f t="shared" si="369"/>
        <v/>
      </c>
      <c r="FD194" s="43" t="e">
        <f>IF(AND(Include_study?="Yes",Sufficient_data="Yes"),'Publication Bias Analysis'!AR194,NA())</f>
        <v>#N/A</v>
      </c>
      <c r="FE194" s="43" t="e">
        <f>IF(AND(Include_study?="Yes",Sufficient_data="Yes"),'Publication Bias Analysis'!AS194,NA())</f>
        <v>#N/A</v>
      </c>
      <c r="FF194" s="6" t="str">
        <f>IF(AND(Include_study?="Yes",Sufficient_data="Yes"),Calculations!FD194-AVERAGE('Publication Bias Analysis'!AR:AR),"")</f>
        <v/>
      </c>
      <c r="FG194" s="54" t="str">
        <f>IF(AND(Include_study?="Yes",Sufficient_data="Yes"),FE:FE-('Publication Bias Analysis'!AV$30+'Publication Bias Analysis'!AV$31*FD:FD),"")</f>
        <v/>
      </c>
      <c r="FM194" s="157"/>
      <c r="FN194" s="6" t="str">
        <f t="shared" ref="FN194:FN201" si="404">IF(AND(Include_study?="Yes",Sufficient_data="Yes"),Z_score,"")</f>
        <v/>
      </c>
      <c r="FO194" s="6" t="str">
        <f t="shared" si="370"/>
        <v/>
      </c>
      <c r="FP194" s="54" t="str">
        <f t="shared" si="306"/>
        <v/>
      </c>
      <c r="FQ194" s="33"/>
    </row>
    <row r="195" spans="1:173" x14ac:dyDescent="0.2">
      <c r="A195" s="163"/>
      <c r="B195" s="10" t="str">
        <f>IF(AND(Sufficient_data="Yes",Include_study?="Yes"),IF(AND(Sort_By=$E$1,Order="Ascending"),IF(Input!Study_name="",COUNTIFS(Input!Study_name,"&lt;&gt;"&amp;"",Include_study?,"Yes",Sufficient_data,"Yes")+1,IF(COUNT(E195)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195)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5" s="10" t="str">
        <f>IF(B195&lt;&gt;"",IF(B195=0,COUNTIF(B$2:B194,0)+1,COUNTIF(B$2:B194,B195)+COUNTIF(B:B,"&lt;"&amp;B195)+1),"")</f>
        <v/>
      </c>
      <c r="D195" s="10" t="str">
        <f t="shared" si="307"/>
        <v/>
      </c>
      <c r="E195" s="6" t="str">
        <f>IF(AND(Sufficient_data="Yes",Include_study?="Yes",Input!Study_name&lt;&gt;""),Input!Study_name,"")</f>
        <v/>
      </c>
      <c r="F195" s="6" t="str">
        <f>IF(AND(Sufficient_data="Yes",Include_study?="Yes"),Input!Effect_size,"")</f>
        <v/>
      </c>
      <c r="G195" s="10" t="str">
        <f>IF(AND(Sufficient_data="Yes",Include_study?="Yes",Input!Number_of_observations&lt;&gt;""),Input!Number_of_observations,"")</f>
        <v/>
      </c>
      <c r="H195" s="6" t="str">
        <f>IF(AND(Sufficient_data="Yes",Include_study?="Yes"),Input!Standard_error,"")</f>
        <v/>
      </c>
      <c r="I195" s="6" t="str">
        <f t="shared" si="308"/>
        <v/>
      </c>
      <c r="J195" s="6" t="str">
        <f t="shared" si="309"/>
        <v/>
      </c>
      <c r="K195" s="6" t="str">
        <f t="shared" si="371"/>
        <v/>
      </c>
      <c r="L195" s="6" t="str">
        <f t="shared" si="372"/>
        <v/>
      </c>
      <c r="M195" s="120" t="str">
        <f t="shared" si="373"/>
        <v/>
      </c>
      <c r="N195" s="54" t="str">
        <f t="shared" si="374"/>
        <v/>
      </c>
      <c r="O195" s="33"/>
      <c r="P195" s="75" t="e">
        <f t="shared" si="314"/>
        <v>#N/A</v>
      </c>
      <c r="Q195" s="6" t="e">
        <f>IF(AND(Sufficient_data="Yes",Include_study?="Yes",Input!Number_of_observations&lt;&gt;""),Effect_size-CI_Lower_limit,NA())</f>
        <v>#N/A</v>
      </c>
      <c r="R195" s="54" t="e">
        <f>IF(AND(Sufficient_data="Yes",Include_study?="Yes",Input!Number_of_observations&lt;&gt;""),CI_Upper_limit-Effect_size,NA())</f>
        <v>#N/A</v>
      </c>
      <c r="S195" s="33"/>
      <c r="T195" s="33"/>
      <c r="U195" s="33"/>
      <c r="V195" s="33"/>
      <c r="W195" s="163"/>
      <c r="X195" s="16" t="str">
        <f t="shared" si="346"/>
        <v/>
      </c>
      <c r="Y195" s="6" t="str">
        <f t="shared" si="375"/>
        <v/>
      </c>
      <c r="Z195" s="6" t="str">
        <f t="shared" si="316"/>
        <v/>
      </c>
      <c r="AA195" s="6" t="str">
        <f>IF(AND(Sufficient_data="Yes",Include_study?="Yes",Subgroup&lt;&gt;""),Input!Effect_size,"")</f>
        <v/>
      </c>
      <c r="AB195" s="6" t="str">
        <f t="shared" si="376"/>
        <v/>
      </c>
      <c r="AC195" s="6" t="str">
        <f t="shared" si="377"/>
        <v/>
      </c>
      <c r="AD195" s="6" t="str">
        <f t="shared" si="378"/>
        <v/>
      </c>
      <c r="AE195" s="6" t="str">
        <f t="shared" si="379"/>
        <v/>
      </c>
      <c r="AF195" s="6" t="str">
        <f t="shared" si="380"/>
        <v/>
      </c>
      <c r="AG195" s="125" t="str">
        <f t="shared" si="381"/>
        <v/>
      </c>
      <c r="AH195" s="128" t="str">
        <f t="shared" si="382"/>
        <v/>
      </c>
      <c r="AI195" s="33"/>
      <c r="AJ195" s="75" t="e">
        <f t="shared" si="347"/>
        <v>#N/A</v>
      </c>
      <c r="AK195" s="37" t="e">
        <f t="shared" si="383"/>
        <v>#N/A</v>
      </c>
      <c r="AL195" s="54" t="e">
        <f t="shared" si="384"/>
        <v>#N/A</v>
      </c>
      <c r="AM195" s="33"/>
      <c r="AN195" s="77" t="str">
        <f t="shared" si="348"/>
        <v/>
      </c>
      <c r="AO195" s="6" t="str">
        <f>IF(AND(Sufficient_data="Yes",Include_study?="Yes",Subgroup&lt;&gt;""),IF(COUNTIFS(Input!G$2:G194,"="&amp;"Yes",Input!C$2:C194,"="&amp;"Yes",Input!H$2:H194,"="&amp;Subgroup)&gt;0,"",Subgroup),"")</f>
        <v/>
      </c>
      <c r="AP195" s="16" t="str">
        <f t="shared" si="349"/>
        <v/>
      </c>
      <c r="AQ195" s="10" t="str">
        <f t="shared" si="350"/>
        <v/>
      </c>
      <c r="AR195" s="6" t="str">
        <f t="shared" si="351"/>
        <v/>
      </c>
      <c r="AS195" s="24" t="str">
        <f t="shared" si="352"/>
        <v/>
      </c>
      <c r="AT195" s="12" t="str">
        <f t="shared" si="353"/>
        <v/>
      </c>
      <c r="AU195" s="6" t="str">
        <f t="shared" si="354"/>
        <v/>
      </c>
      <c r="AV195" s="43" t="str">
        <f t="shared" si="385"/>
        <v/>
      </c>
      <c r="AW195" s="6" t="str">
        <f t="shared" si="355"/>
        <v/>
      </c>
      <c r="AX195" s="6" t="str">
        <f t="shared" si="356"/>
        <v/>
      </c>
      <c r="AY195" s="43" t="str">
        <f t="shared" si="386"/>
        <v/>
      </c>
      <c r="AZ195" s="16" t="str">
        <f t="shared" si="357"/>
        <v/>
      </c>
      <c r="BA195" s="131" t="str">
        <f t="shared" si="387"/>
        <v/>
      </c>
      <c r="BB195" s="131" t="str">
        <f t="shared" si="388"/>
        <v/>
      </c>
      <c r="BC195" s="6" t="str">
        <f t="shared" si="358"/>
        <v/>
      </c>
      <c r="BD195" s="6" t="str">
        <f t="shared" si="359"/>
        <v/>
      </c>
      <c r="BE195" s="131" t="str">
        <f t="shared" si="389"/>
        <v/>
      </c>
      <c r="BF195" s="131" t="str">
        <f t="shared" si="390"/>
        <v/>
      </c>
      <c r="BG195" s="6" t="str">
        <f t="shared" si="360"/>
        <v/>
      </c>
      <c r="BH195" s="6" t="str">
        <f t="shared" si="361"/>
        <v/>
      </c>
      <c r="BI195" s="6" t="str">
        <f t="shared" si="362"/>
        <v/>
      </c>
      <c r="BJ195" s="6" t="e">
        <f t="shared" si="363"/>
        <v>#N/A</v>
      </c>
      <c r="BK195" s="12" t="str">
        <f t="shared" ref="BK195:BK201" si="405">IF(AR195&lt;&gt;"",BM195/SUM(BM:BM),"")</f>
        <v/>
      </c>
      <c r="BL195" s="6" t="str">
        <f t="shared" si="364"/>
        <v/>
      </c>
      <c r="BM195" s="6" t="str">
        <f t="shared" si="391"/>
        <v/>
      </c>
      <c r="BN195" s="37" t="str">
        <f t="shared" si="365"/>
        <v/>
      </c>
      <c r="BO195" s="54" t="str">
        <f t="shared" ref="BO195:BO201" si="406">IF(AR195&lt;&gt;"",AX195-BR$2,"")</f>
        <v/>
      </c>
      <c r="BP195" s="33"/>
      <c r="BQ195" s="33"/>
      <c r="BR195" s="33"/>
      <c r="BS195" s="33"/>
      <c r="BT195" s="164"/>
      <c r="BU195" s="6" t="e">
        <f t="shared" si="392"/>
        <v>#N/A</v>
      </c>
      <c r="BV195" s="6" t="e">
        <f t="shared" si="393"/>
        <v>#N/A</v>
      </c>
      <c r="BW195" s="6" t="str">
        <f t="shared" si="394"/>
        <v/>
      </c>
      <c r="BX195" s="6" t="str">
        <f>IF(AND(Sufficient_data="Yes",Include_study?="Yes",Moderator&lt;&gt;""),'Moderator Analysis'!F:F-CG$3,"")</f>
        <v/>
      </c>
      <c r="BY195" s="54" t="str">
        <f>IF(AND(Sufficient_data="Yes",Include_study?="Yes",Moderator&lt;&gt;""),Weightf*(Effect_size-CG$5-CG$4*'Moderator Analysis'!F:F)^2,"")</f>
        <v/>
      </c>
      <c r="BZ195" s="33"/>
      <c r="CA195" s="75" t="str">
        <f>IF(AND(Sufficient_data="Yes",Include_study?="Yes",Moderator&lt;&gt;""),1/('Publication Bias Analysis'!F195^2+CG$7),"")</f>
        <v/>
      </c>
      <c r="CB195" s="6" t="str">
        <f>IF(AND(Sufficient_data="Yes",Include_study?="Yes",CA195&lt;&gt;""),Effect_size-'Moderator Analysis'!J$37,"")</f>
        <v/>
      </c>
      <c r="CC195" s="6" t="str">
        <f t="shared" si="395"/>
        <v/>
      </c>
      <c r="CD195" s="54" t="str">
        <f>IF(AND(Sufficient_data="Yes",Include_study?="Yes",CA195&lt;&gt;""),CA:CA*(Effect_size-'Moderator Analysis'!J$29-'Moderator Analysis'!J$30*Moderator)^2,"")</f>
        <v/>
      </c>
      <c r="CI195" s="164"/>
      <c r="CJ195" s="166"/>
      <c r="CK195" s="6" t="str">
        <f t="shared" si="334"/>
        <v/>
      </c>
      <c r="CL195" s="37" t="str">
        <f t="shared" si="396"/>
        <v/>
      </c>
      <c r="CM195" s="37" t="str">
        <f>IF(AND(Include_study?="Yes",Sufficient_data="Yes"),1/(Standard_error^2+IF(Additional_model="Fixed effect",0,'Publication Bias Analysis'!L$32)),"")</f>
        <v/>
      </c>
      <c r="CN195" s="37" t="str">
        <f>IF(AND(Include_study?="Yes",Sufficient_data="Yes"),'Publication Bias Analysis'!E:E-'Publication Bias Analysis'!I$29,"")</f>
        <v/>
      </c>
      <c r="CO195" s="37" t="str">
        <f t="shared" si="397"/>
        <v/>
      </c>
      <c r="CP195" s="37" t="str">
        <f t="shared" si="398"/>
        <v/>
      </c>
      <c r="CQ195" s="104" t="str">
        <f t="shared" si="399"/>
        <v/>
      </c>
      <c r="CR195" s="104" t="str">
        <f>IF(AND(Include_study?="Yes",Sufficient_data="Yes"),CQ:CQ+IF(DC:DC&lt;0,-1,1)*COUNTIF(CQ$2:CQ194,CQ:CQ),"")</f>
        <v/>
      </c>
      <c r="CS195" s="104" t="str">
        <f>IF(AND(Include_study?="Yes",Sufficient_data="Yes"),RANK(DG:DG,DG:DG,1)*IF(DF:DF&lt;0,-1,1)+IF(DF:DF&lt;0,-1,1)*COUNTIF(CQ$2:CQ194,CQ:CQ),"")</f>
        <v/>
      </c>
      <c r="CT195" s="104" t="str">
        <f>IF(AND(Include_study?="Yes",Sufficient_data="Yes"),RANK(DJ:DJ,DJ:DJ,1)*IF(DI:DI&lt;0,-1,1)+IF(DI:DI&lt;0,-1,1)*COUNTIF(CQ$2:CQ194,CQ:CQ),"")</f>
        <v/>
      </c>
      <c r="CU195" s="6" t="e">
        <f>IF(AND(Include_study?="Yes",Sufficient_data="Yes"),'Publication Bias Analysis'!E:E,NA())</f>
        <v>#N/A</v>
      </c>
      <c r="CV195" s="54" t="e">
        <f>IF(AND(Include_study?="Yes",Sufficient_data="Yes"),'Publication Bias Analysis'!F:F,NA())</f>
        <v>#N/A</v>
      </c>
      <c r="CW195" s="33"/>
      <c r="CX195" s="33"/>
      <c r="CY195" s="33"/>
      <c r="CZ195" s="33"/>
      <c r="DA195" s="33"/>
      <c r="DB195" s="157"/>
      <c r="DC195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5" s="6" t="str">
        <f t="shared" si="366"/>
        <v/>
      </c>
      <c r="DE195" s="54" t="str">
        <f>IF(AND(Include_study?="Yes",Sufficient_data="Yes"),1/('Publication Bias Analysis'!F:F^2+IF(Additional_model="Fixed effect",0,$DN$6)),"")</f>
        <v/>
      </c>
      <c r="DF195" s="6" t="str">
        <f>IF(AND(Include_study?="Yes",Sufficient_data="Yes"),IF('Publication Bias Analysis'!L$38="Left",'Publication Bias Analysis'!E:E-DN$3,DN$3-'Publication Bias Analysis'!E:E),"")</f>
        <v/>
      </c>
      <c r="DG195" s="6" t="str">
        <f t="shared" si="367"/>
        <v/>
      </c>
      <c r="DH195" s="54" t="str">
        <f>IF(AND(DF195&lt;&gt;"",CR195&lt;=MAX(CR:CR)-DN$7),1/('Publication Bias Analysis'!F:F^2+IF(Additional_model="Fixed effect",0,$DN$13)),"")</f>
        <v/>
      </c>
      <c r="DI195" s="6" t="str">
        <f>IF(AND(Include_study?="Yes",Sufficient_data="Yes"),IF('Publication Bias Analysis'!L$38="Left",'Publication Bias Analysis'!E:E-DN$10,DN$10-'Publication Bias Analysis'!E:E),"")</f>
        <v/>
      </c>
      <c r="DJ195" s="6" t="str">
        <f t="shared" si="368"/>
        <v/>
      </c>
      <c r="DK195" s="54" t="str">
        <f t="shared" si="400"/>
        <v/>
      </c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W195" s="33"/>
      <c r="DX195" s="33"/>
      <c r="DY195" s="33"/>
      <c r="DZ195" s="33"/>
      <c r="EA195" s="33"/>
      <c r="EB195" s="157"/>
      <c r="EC195" s="6" t="str">
        <f>IF(AND(Include_study?="Yes",Sufficient_data="Yes"),Calculations!CO:CO-AVERAGE(Calculations!CO:CO),"")</f>
        <v/>
      </c>
      <c r="ED195" s="54" t="str">
        <f>IF(AND(Include_study?="Yes",Sufficient_data="Yes"),Calculations!CP195-('Publication Bias Analysis'!P$3+Calculations!CO195*'Publication Bias Analysis'!P$4),"")</f>
        <v/>
      </c>
      <c r="EE195" s="33"/>
      <c r="EF195" s="157"/>
      <c r="EG195" s="6" t="str">
        <f t="shared" si="401"/>
        <v/>
      </c>
      <c r="EH195" s="6" t="str">
        <f t="shared" si="341"/>
        <v/>
      </c>
      <c r="EI195" s="10" t="str">
        <f t="shared" si="402"/>
        <v/>
      </c>
      <c r="EJ195" s="10" t="str">
        <f t="shared" si="403"/>
        <v/>
      </c>
      <c r="EK195" s="10" t="str">
        <f>IF(AND(Include_study?="Yes",Sufficient_data="Yes"),COUNTIFS(EI$2:EI194,"&lt;"&amp;EI195,EJ$2:EJ194,"&lt;"&amp;EJ195)+COUNTIFS(EI$2:EI194,"&gt;"&amp;EI195,EJ$2:EJ194,"&gt;"&amp;EJ195)+COUNTIFS(EI196:EI$201,"&lt;"&amp;EI195,EJ196:EJ$201,"&lt;"&amp;EJ195)+COUNTIFS(EI196:EI$201,"&gt;"&amp;EI195,EJ196:EJ$201,"&gt;"&amp;EJ195),"")</f>
        <v/>
      </c>
      <c r="EL195" s="70" t="str">
        <f>IF(AND(Include_study?="Yes",Sufficient_data="Yes"),COUNTIFS(EI$2:EI194,"&lt;"&amp;EI195,EJ$2:EJ194,"&gt;"&amp;EJ195)+COUNTIFS(EI$2:EI194,"&gt;"&amp;EI195,EJ$2:EJ194,"&lt;"&amp;EJ195)+COUNTIFS(EI196:EI$201,"&lt;"&amp;EI195,EJ196:EJ$201,"&gt;"&amp;EJ195)+COUNTIFS(EI196:EI$201,"&gt;"&amp;EI195,EJ196:EJ$201,"&lt;"&amp;EJ195),"")</f>
        <v/>
      </c>
      <c r="EN195" s="157"/>
      <c r="EO195" s="33"/>
      <c r="EP195" s="33"/>
      <c r="EQ195" s="33"/>
      <c r="ER195" s="33"/>
      <c r="ES195" s="157"/>
      <c r="ET195" s="6" t="e">
        <f t="shared" si="344"/>
        <v>#N/A</v>
      </c>
      <c r="EU195" s="54" t="e">
        <f t="shared" si="345"/>
        <v>#N/A</v>
      </c>
      <c r="EV195" s="33"/>
      <c r="EW195" s="33"/>
      <c r="EX195" s="33"/>
      <c r="EY195" s="33"/>
      <c r="EZ195" s="33"/>
      <c r="FA195" s="157"/>
      <c r="FB195" s="10" t="str">
        <f>IF('Publication Bias Analysis'!AS:AS&lt;&gt;"",RANK('Publication Bias Analysis'!AS:AS,'Publication Bias Analysis'!AS:AS,1)+COUNTIF('Publication Bias Analysis'!AS$2:AS194,'Publication Bias Analysis'!AS195),"")</f>
        <v/>
      </c>
      <c r="FC195" s="6" t="str">
        <f t="shared" si="369"/>
        <v/>
      </c>
      <c r="FD195" s="43" t="e">
        <f>IF(AND(Include_study?="Yes",Sufficient_data="Yes"),'Publication Bias Analysis'!AR195,NA())</f>
        <v>#N/A</v>
      </c>
      <c r="FE195" s="43" t="e">
        <f>IF(AND(Include_study?="Yes",Sufficient_data="Yes"),'Publication Bias Analysis'!AS195,NA())</f>
        <v>#N/A</v>
      </c>
      <c r="FF195" s="6" t="str">
        <f>IF(AND(Include_study?="Yes",Sufficient_data="Yes"),Calculations!FD195-AVERAGE('Publication Bias Analysis'!AR:AR),"")</f>
        <v/>
      </c>
      <c r="FG195" s="54" t="str">
        <f>IF(AND(Include_study?="Yes",Sufficient_data="Yes"),FE:FE-('Publication Bias Analysis'!AV$30+'Publication Bias Analysis'!AV$31*FD:FD),"")</f>
        <v/>
      </c>
      <c r="FM195" s="157"/>
      <c r="FN195" s="6" t="str">
        <f t="shared" si="404"/>
        <v/>
      </c>
      <c r="FO195" s="6" t="str">
        <f t="shared" si="370"/>
        <v/>
      </c>
      <c r="FP195" s="54" t="str">
        <f t="shared" ref="FP195:FP201" si="407">IF(FO195&lt;&gt;"",LN(MAX(10^-306,FO195)),"")</f>
        <v/>
      </c>
      <c r="FQ195" s="33"/>
    </row>
    <row r="196" spans="1:173" x14ac:dyDescent="0.2">
      <c r="A196" s="163"/>
      <c r="B196" s="10" t="str">
        <f>IF(AND(Sufficient_data="Yes",Include_study?="Yes"),IF(AND(Sort_By=$E$1,Order="Ascending"),IF(Input!Study_name="",COUNTIFS(Input!Study_name,"&lt;&gt;"&amp;"",Include_study?,"Yes",Sufficient_data,"Yes")+1,IF(COUNT(E196)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196)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6" s="10" t="str">
        <f>IF(B196&lt;&gt;"",IF(B196=0,COUNTIF(B$2:B195,0)+1,COUNTIF(B$2:B195,B196)+COUNTIF(B:B,"&lt;"&amp;B196)+1),"")</f>
        <v/>
      </c>
      <c r="D196" s="10" t="str">
        <f t="shared" si="307"/>
        <v/>
      </c>
      <c r="E196" s="6" t="str">
        <f>IF(AND(Sufficient_data="Yes",Include_study?="Yes",Input!Study_name&lt;&gt;""),Input!Study_name,"")</f>
        <v/>
      </c>
      <c r="F196" s="6" t="str">
        <f>IF(AND(Sufficient_data="Yes",Include_study?="Yes"),Input!Effect_size,"")</f>
        <v/>
      </c>
      <c r="G196" s="10" t="str">
        <f>IF(AND(Sufficient_data="Yes",Include_study?="Yes",Input!Number_of_observations&lt;&gt;""),Input!Number_of_observations,"")</f>
        <v/>
      </c>
      <c r="H196" s="6" t="str">
        <f>IF(AND(Sufficient_data="Yes",Include_study?="Yes"),Input!Standard_error,"")</f>
        <v/>
      </c>
      <c r="I196" s="6" t="str">
        <f t="shared" si="308"/>
        <v/>
      </c>
      <c r="J196" s="6" t="str">
        <f t="shared" si="309"/>
        <v/>
      </c>
      <c r="K196" s="6" t="str">
        <f t="shared" si="371"/>
        <v/>
      </c>
      <c r="L196" s="6" t="str">
        <f t="shared" si="372"/>
        <v/>
      </c>
      <c r="M196" s="120" t="str">
        <f t="shared" si="373"/>
        <v/>
      </c>
      <c r="N196" s="54" t="str">
        <f t="shared" si="374"/>
        <v/>
      </c>
      <c r="O196" s="33"/>
      <c r="P196" s="75" t="e">
        <f t="shared" si="314"/>
        <v>#N/A</v>
      </c>
      <c r="Q196" s="6" t="e">
        <f>IF(AND(Sufficient_data="Yes",Include_study?="Yes",Input!Number_of_observations&lt;&gt;""),Effect_size-CI_Lower_limit,NA())</f>
        <v>#N/A</v>
      </c>
      <c r="R196" s="54" t="e">
        <f>IF(AND(Sufficient_data="Yes",Include_study?="Yes",Input!Number_of_observations&lt;&gt;""),CI_Upper_limit-Effect_size,NA())</f>
        <v>#N/A</v>
      </c>
      <c r="S196" s="33"/>
      <c r="T196" s="33"/>
      <c r="U196" s="33"/>
      <c r="V196" s="33"/>
      <c r="W196" s="163"/>
      <c r="X196" s="16" t="str">
        <f t="shared" si="346"/>
        <v/>
      </c>
      <c r="Y196" s="6" t="str">
        <f t="shared" si="375"/>
        <v/>
      </c>
      <c r="Z196" s="6" t="str">
        <f t="shared" si="316"/>
        <v/>
      </c>
      <c r="AA196" s="6" t="str">
        <f>IF(AND(Sufficient_data="Yes",Include_study?="Yes",Subgroup&lt;&gt;""),Input!Effect_size,"")</f>
        <v/>
      </c>
      <c r="AB196" s="6" t="str">
        <f t="shared" si="376"/>
        <v/>
      </c>
      <c r="AC196" s="6" t="str">
        <f t="shared" si="377"/>
        <v/>
      </c>
      <c r="AD196" s="6" t="str">
        <f t="shared" si="378"/>
        <v/>
      </c>
      <c r="AE196" s="6" t="str">
        <f t="shared" si="379"/>
        <v/>
      </c>
      <c r="AF196" s="6" t="str">
        <f t="shared" si="380"/>
        <v/>
      </c>
      <c r="AG196" s="125" t="str">
        <f t="shared" si="381"/>
        <v/>
      </c>
      <c r="AH196" s="128" t="str">
        <f t="shared" si="382"/>
        <v/>
      </c>
      <c r="AI196" s="33"/>
      <c r="AJ196" s="75" t="e">
        <f t="shared" si="347"/>
        <v>#N/A</v>
      </c>
      <c r="AK196" s="37" t="e">
        <f t="shared" si="383"/>
        <v>#N/A</v>
      </c>
      <c r="AL196" s="54" t="e">
        <f t="shared" si="384"/>
        <v>#N/A</v>
      </c>
      <c r="AM196" s="33"/>
      <c r="AN196" s="77" t="str">
        <f t="shared" si="348"/>
        <v/>
      </c>
      <c r="AO196" s="6" t="str">
        <f>IF(AND(Sufficient_data="Yes",Include_study?="Yes",Subgroup&lt;&gt;""),IF(COUNTIFS(Input!G$2:G195,"="&amp;"Yes",Input!C$2:C195,"="&amp;"Yes",Input!H$2:H195,"="&amp;Subgroup)&gt;0,"",Subgroup),"")</f>
        <v/>
      </c>
      <c r="AP196" s="16" t="str">
        <f t="shared" si="349"/>
        <v/>
      </c>
      <c r="AQ196" s="10" t="str">
        <f t="shared" si="350"/>
        <v/>
      </c>
      <c r="AR196" s="6" t="str">
        <f t="shared" si="351"/>
        <v/>
      </c>
      <c r="AS196" s="24" t="str">
        <f t="shared" si="352"/>
        <v/>
      </c>
      <c r="AT196" s="12" t="str">
        <f t="shared" si="353"/>
        <v/>
      </c>
      <c r="AU196" s="6" t="str">
        <f t="shared" si="354"/>
        <v/>
      </c>
      <c r="AV196" s="43" t="str">
        <f t="shared" si="385"/>
        <v/>
      </c>
      <c r="AW196" s="6" t="str">
        <f t="shared" si="355"/>
        <v/>
      </c>
      <c r="AX196" s="6" t="str">
        <f t="shared" si="356"/>
        <v/>
      </c>
      <c r="AY196" s="43" t="str">
        <f t="shared" si="386"/>
        <v/>
      </c>
      <c r="AZ196" s="16" t="str">
        <f t="shared" si="357"/>
        <v/>
      </c>
      <c r="BA196" s="131" t="str">
        <f t="shared" si="387"/>
        <v/>
      </c>
      <c r="BB196" s="131" t="str">
        <f t="shared" si="388"/>
        <v/>
      </c>
      <c r="BC196" s="6" t="str">
        <f t="shared" si="358"/>
        <v/>
      </c>
      <c r="BD196" s="6" t="str">
        <f t="shared" si="359"/>
        <v/>
      </c>
      <c r="BE196" s="131" t="str">
        <f t="shared" si="389"/>
        <v/>
      </c>
      <c r="BF196" s="131" t="str">
        <f t="shared" si="390"/>
        <v/>
      </c>
      <c r="BG196" s="6" t="str">
        <f t="shared" si="360"/>
        <v/>
      </c>
      <c r="BH196" s="6" t="str">
        <f t="shared" si="361"/>
        <v/>
      </c>
      <c r="BI196" s="6" t="str">
        <f t="shared" si="362"/>
        <v/>
      </c>
      <c r="BJ196" s="6" t="e">
        <f t="shared" si="363"/>
        <v>#N/A</v>
      </c>
      <c r="BK196" s="12" t="str">
        <f t="shared" si="405"/>
        <v/>
      </c>
      <c r="BL196" s="6" t="str">
        <f t="shared" si="364"/>
        <v/>
      </c>
      <c r="BM196" s="6" t="str">
        <f t="shared" si="391"/>
        <v/>
      </c>
      <c r="BN196" s="37" t="str">
        <f t="shared" si="365"/>
        <v/>
      </c>
      <c r="BO196" s="54" t="str">
        <f t="shared" si="406"/>
        <v/>
      </c>
      <c r="BP196" s="33"/>
      <c r="BQ196" s="33"/>
      <c r="BR196" s="33"/>
      <c r="BS196" s="33"/>
      <c r="BT196" s="164"/>
      <c r="BU196" s="6" t="e">
        <f t="shared" si="392"/>
        <v>#N/A</v>
      </c>
      <c r="BV196" s="6" t="e">
        <f t="shared" si="393"/>
        <v>#N/A</v>
      </c>
      <c r="BW196" s="6" t="str">
        <f t="shared" si="394"/>
        <v/>
      </c>
      <c r="BX196" s="6" t="str">
        <f>IF(AND(Sufficient_data="Yes",Include_study?="Yes",Moderator&lt;&gt;""),'Moderator Analysis'!F:F-CG$3,"")</f>
        <v/>
      </c>
      <c r="BY196" s="54" t="str">
        <f>IF(AND(Sufficient_data="Yes",Include_study?="Yes",Moderator&lt;&gt;""),Weightf*(Effect_size-CG$5-CG$4*'Moderator Analysis'!F:F)^2,"")</f>
        <v/>
      </c>
      <c r="BZ196" s="33"/>
      <c r="CA196" s="75" t="str">
        <f>IF(AND(Sufficient_data="Yes",Include_study?="Yes",Moderator&lt;&gt;""),1/('Publication Bias Analysis'!F196^2+CG$7),"")</f>
        <v/>
      </c>
      <c r="CB196" s="6" t="str">
        <f>IF(AND(Sufficient_data="Yes",Include_study?="Yes",CA196&lt;&gt;""),Effect_size-'Moderator Analysis'!J$37,"")</f>
        <v/>
      </c>
      <c r="CC196" s="6" t="str">
        <f t="shared" si="395"/>
        <v/>
      </c>
      <c r="CD196" s="54" t="str">
        <f>IF(AND(Sufficient_data="Yes",Include_study?="Yes",CA196&lt;&gt;""),CA:CA*(Effect_size-'Moderator Analysis'!J$29-'Moderator Analysis'!J$30*Moderator)^2,"")</f>
        <v/>
      </c>
      <c r="CI196" s="164"/>
      <c r="CJ196" s="166"/>
      <c r="CK196" s="6" t="str">
        <f t="shared" si="334"/>
        <v/>
      </c>
      <c r="CL196" s="37" t="str">
        <f t="shared" si="396"/>
        <v/>
      </c>
      <c r="CM196" s="37" t="str">
        <f>IF(AND(Include_study?="Yes",Sufficient_data="Yes"),1/(Standard_error^2+IF(Additional_model="Fixed effect",0,'Publication Bias Analysis'!L$32)),"")</f>
        <v/>
      </c>
      <c r="CN196" s="37" t="str">
        <f>IF(AND(Include_study?="Yes",Sufficient_data="Yes"),'Publication Bias Analysis'!E:E-'Publication Bias Analysis'!I$29,"")</f>
        <v/>
      </c>
      <c r="CO196" s="37" t="str">
        <f t="shared" si="397"/>
        <v/>
      </c>
      <c r="CP196" s="37" t="str">
        <f t="shared" si="398"/>
        <v/>
      </c>
      <c r="CQ196" s="104" t="str">
        <f t="shared" si="399"/>
        <v/>
      </c>
      <c r="CR196" s="104" t="str">
        <f>IF(AND(Include_study?="Yes",Sufficient_data="Yes"),CQ:CQ+IF(DC:DC&lt;0,-1,1)*COUNTIF(CQ$2:CQ195,CQ:CQ),"")</f>
        <v/>
      </c>
      <c r="CS196" s="104" t="str">
        <f>IF(AND(Include_study?="Yes",Sufficient_data="Yes"),RANK(DG:DG,DG:DG,1)*IF(DF:DF&lt;0,-1,1)+IF(DF:DF&lt;0,-1,1)*COUNTIF(CQ$2:CQ195,CQ:CQ),"")</f>
        <v/>
      </c>
      <c r="CT196" s="104" t="str">
        <f>IF(AND(Include_study?="Yes",Sufficient_data="Yes"),RANK(DJ:DJ,DJ:DJ,1)*IF(DI:DI&lt;0,-1,1)+IF(DI:DI&lt;0,-1,1)*COUNTIF(CQ$2:CQ195,CQ:CQ),"")</f>
        <v/>
      </c>
      <c r="CU196" s="6" t="e">
        <f>IF(AND(Include_study?="Yes",Sufficient_data="Yes"),'Publication Bias Analysis'!E:E,NA())</f>
        <v>#N/A</v>
      </c>
      <c r="CV196" s="54" t="e">
        <f>IF(AND(Include_study?="Yes",Sufficient_data="Yes"),'Publication Bias Analysis'!F:F,NA())</f>
        <v>#N/A</v>
      </c>
      <c r="CW196" s="33"/>
      <c r="CX196" s="33"/>
      <c r="CY196" s="33"/>
      <c r="CZ196" s="33"/>
      <c r="DA196" s="33"/>
      <c r="DB196" s="157"/>
      <c r="DC196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6" s="6" t="str">
        <f t="shared" si="366"/>
        <v/>
      </c>
      <c r="DE196" s="54" t="str">
        <f>IF(AND(Include_study?="Yes",Sufficient_data="Yes"),1/('Publication Bias Analysis'!F:F^2+IF(Additional_model="Fixed effect",0,$DN$6)),"")</f>
        <v/>
      </c>
      <c r="DF196" s="6" t="str">
        <f>IF(AND(Include_study?="Yes",Sufficient_data="Yes"),IF('Publication Bias Analysis'!L$38="Left",'Publication Bias Analysis'!E:E-DN$3,DN$3-'Publication Bias Analysis'!E:E),"")</f>
        <v/>
      </c>
      <c r="DG196" s="6" t="str">
        <f t="shared" si="367"/>
        <v/>
      </c>
      <c r="DH196" s="54" t="str">
        <f>IF(AND(DF196&lt;&gt;"",CR196&lt;=MAX(CR:CR)-DN$7),1/('Publication Bias Analysis'!F:F^2+IF(Additional_model="Fixed effect",0,$DN$13)),"")</f>
        <v/>
      </c>
      <c r="DI196" s="6" t="str">
        <f>IF(AND(Include_study?="Yes",Sufficient_data="Yes"),IF('Publication Bias Analysis'!L$38="Left",'Publication Bias Analysis'!E:E-DN$10,DN$10-'Publication Bias Analysis'!E:E),"")</f>
        <v/>
      </c>
      <c r="DJ196" s="6" t="str">
        <f t="shared" si="368"/>
        <v/>
      </c>
      <c r="DK196" s="54" t="str">
        <f t="shared" si="400"/>
        <v/>
      </c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W196" s="33"/>
      <c r="DX196" s="33"/>
      <c r="DY196" s="33"/>
      <c r="DZ196" s="33"/>
      <c r="EA196" s="33"/>
      <c r="EB196" s="157"/>
      <c r="EC196" s="6" t="str">
        <f>IF(AND(Include_study?="Yes",Sufficient_data="Yes"),Calculations!CO:CO-AVERAGE(Calculations!CO:CO),"")</f>
        <v/>
      </c>
      <c r="ED196" s="54" t="str">
        <f>IF(AND(Include_study?="Yes",Sufficient_data="Yes"),Calculations!CP196-('Publication Bias Analysis'!P$3+Calculations!CO196*'Publication Bias Analysis'!P$4),"")</f>
        <v/>
      </c>
      <c r="EE196" s="33"/>
      <c r="EF196" s="157"/>
      <c r="EG196" s="6" t="str">
        <f t="shared" si="401"/>
        <v/>
      </c>
      <c r="EH196" s="6" t="str">
        <f t="shared" si="341"/>
        <v/>
      </c>
      <c r="EI196" s="10" t="str">
        <f t="shared" si="402"/>
        <v/>
      </c>
      <c r="EJ196" s="10" t="str">
        <f t="shared" si="403"/>
        <v/>
      </c>
      <c r="EK196" s="10" t="str">
        <f>IF(AND(Include_study?="Yes",Sufficient_data="Yes"),COUNTIFS(EI$2:EI195,"&lt;"&amp;EI196,EJ$2:EJ195,"&lt;"&amp;EJ196)+COUNTIFS(EI$2:EI195,"&gt;"&amp;EI196,EJ$2:EJ195,"&gt;"&amp;EJ196)+COUNTIFS(EI197:EI$201,"&lt;"&amp;EI196,EJ197:EJ$201,"&lt;"&amp;EJ196)+COUNTIFS(EI197:EI$201,"&gt;"&amp;EI196,EJ197:EJ$201,"&gt;"&amp;EJ196),"")</f>
        <v/>
      </c>
      <c r="EL196" s="70" t="str">
        <f>IF(AND(Include_study?="Yes",Sufficient_data="Yes"),COUNTIFS(EI$2:EI195,"&lt;"&amp;EI196,EJ$2:EJ195,"&gt;"&amp;EJ196)+COUNTIFS(EI$2:EI195,"&gt;"&amp;EI196,EJ$2:EJ195,"&lt;"&amp;EJ196)+COUNTIFS(EI197:EI$201,"&lt;"&amp;EI196,EJ197:EJ$201,"&gt;"&amp;EJ196)+COUNTIFS(EI197:EI$201,"&gt;"&amp;EI196,EJ197:EJ$201,"&lt;"&amp;EJ196),"")</f>
        <v/>
      </c>
      <c r="EN196" s="157"/>
      <c r="EO196" s="33"/>
      <c r="EP196" s="33"/>
      <c r="EQ196" s="33"/>
      <c r="ER196" s="33"/>
      <c r="ES196" s="157"/>
      <c r="ET196" s="6" t="e">
        <f t="shared" si="344"/>
        <v>#N/A</v>
      </c>
      <c r="EU196" s="54" t="e">
        <f t="shared" si="345"/>
        <v>#N/A</v>
      </c>
      <c r="EV196" s="33"/>
      <c r="EW196" s="33"/>
      <c r="EX196" s="33"/>
      <c r="EY196" s="33"/>
      <c r="EZ196" s="33"/>
      <c r="FA196" s="157"/>
      <c r="FB196" s="10" t="str">
        <f>IF('Publication Bias Analysis'!AS:AS&lt;&gt;"",RANK('Publication Bias Analysis'!AS:AS,'Publication Bias Analysis'!AS:AS,1)+COUNTIF('Publication Bias Analysis'!AS$2:AS195,'Publication Bias Analysis'!AS196),"")</f>
        <v/>
      </c>
      <c r="FC196" s="6" t="str">
        <f t="shared" si="369"/>
        <v/>
      </c>
      <c r="FD196" s="43" t="e">
        <f>IF(AND(Include_study?="Yes",Sufficient_data="Yes"),'Publication Bias Analysis'!AR196,NA())</f>
        <v>#N/A</v>
      </c>
      <c r="FE196" s="43" t="e">
        <f>IF(AND(Include_study?="Yes",Sufficient_data="Yes"),'Publication Bias Analysis'!AS196,NA())</f>
        <v>#N/A</v>
      </c>
      <c r="FF196" s="6" t="str">
        <f>IF(AND(Include_study?="Yes",Sufficient_data="Yes"),Calculations!FD196-AVERAGE('Publication Bias Analysis'!AR:AR),"")</f>
        <v/>
      </c>
      <c r="FG196" s="54" t="str">
        <f>IF(AND(Include_study?="Yes",Sufficient_data="Yes"),FE:FE-('Publication Bias Analysis'!AV$30+'Publication Bias Analysis'!AV$31*FD:FD),"")</f>
        <v/>
      </c>
      <c r="FM196" s="157"/>
      <c r="FN196" s="6" t="str">
        <f t="shared" si="404"/>
        <v/>
      </c>
      <c r="FO196" s="6" t="str">
        <f t="shared" si="370"/>
        <v/>
      </c>
      <c r="FP196" s="54" t="str">
        <f t="shared" si="407"/>
        <v/>
      </c>
      <c r="FQ196" s="33"/>
    </row>
    <row r="197" spans="1:173" x14ac:dyDescent="0.2">
      <c r="A197" s="163"/>
      <c r="B197" s="10" t="str">
        <f>IF(AND(Sufficient_data="Yes",Include_study?="Yes"),IF(AND(Sort_By=$E$1,Order="Ascending"),IF(Input!Study_name="",COUNTIFS(Input!Study_name,"&lt;&gt;"&amp;"",Include_study?,"Yes",Sufficient_data,"Yes")+1,IF(COUNT(E197)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197)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7" s="10" t="str">
        <f>IF(B197&lt;&gt;"",IF(B197=0,COUNTIF(B$2:B196,0)+1,COUNTIF(B$2:B196,B197)+COUNTIF(B:B,"&lt;"&amp;B197)+1),"")</f>
        <v/>
      </c>
      <c r="D197" s="10" t="str">
        <f t="shared" si="307"/>
        <v/>
      </c>
      <c r="E197" s="6" t="str">
        <f>IF(AND(Sufficient_data="Yes",Include_study?="Yes",Input!Study_name&lt;&gt;""),Input!Study_name,"")</f>
        <v/>
      </c>
      <c r="F197" s="6" t="str">
        <f>IF(AND(Sufficient_data="Yes",Include_study?="Yes"),Input!Effect_size,"")</f>
        <v/>
      </c>
      <c r="G197" s="10" t="str">
        <f>IF(AND(Sufficient_data="Yes",Include_study?="Yes",Input!Number_of_observations&lt;&gt;""),Input!Number_of_observations,"")</f>
        <v/>
      </c>
      <c r="H197" s="6" t="str">
        <f>IF(AND(Sufficient_data="Yes",Include_study?="Yes"),Input!Standard_error,"")</f>
        <v/>
      </c>
      <c r="I197" s="6" t="str">
        <f t="shared" si="308"/>
        <v/>
      </c>
      <c r="J197" s="6" t="str">
        <f t="shared" si="309"/>
        <v/>
      </c>
      <c r="K197" s="6" t="str">
        <f t="shared" si="371"/>
        <v/>
      </c>
      <c r="L197" s="6" t="str">
        <f t="shared" si="372"/>
        <v/>
      </c>
      <c r="M197" s="120" t="str">
        <f t="shared" si="373"/>
        <v/>
      </c>
      <c r="N197" s="54" t="str">
        <f t="shared" si="374"/>
        <v/>
      </c>
      <c r="O197" s="33"/>
      <c r="P197" s="75" t="e">
        <f t="shared" si="314"/>
        <v>#N/A</v>
      </c>
      <c r="Q197" s="6" t="e">
        <f>IF(AND(Sufficient_data="Yes",Include_study?="Yes",Input!Number_of_observations&lt;&gt;""),Effect_size-CI_Lower_limit,NA())</f>
        <v>#N/A</v>
      </c>
      <c r="R197" s="54" t="e">
        <f>IF(AND(Sufficient_data="Yes",Include_study?="Yes",Input!Number_of_observations&lt;&gt;""),CI_Upper_limit-Effect_size,NA())</f>
        <v>#N/A</v>
      </c>
      <c r="S197" s="33"/>
      <c r="T197" s="33"/>
      <c r="U197" s="33"/>
      <c r="V197" s="33"/>
      <c r="W197" s="163"/>
      <c r="X197" s="16" t="str">
        <f t="shared" si="346"/>
        <v/>
      </c>
      <c r="Y197" s="6" t="str">
        <f t="shared" si="375"/>
        <v/>
      </c>
      <c r="Z197" s="6" t="str">
        <f t="shared" si="316"/>
        <v/>
      </c>
      <c r="AA197" s="6" t="str">
        <f>IF(AND(Sufficient_data="Yes",Include_study?="Yes",Subgroup&lt;&gt;""),Input!Effect_size,"")</f>
        <v/>
      </c>
      <c r="AB197" s="6" t="str">
        <f t="shared" si="376"/>
        <v/>
      </c>
      <c r="AC197" s="6" t="str">
        <f t="shared" si="377"/>
        <v/>
      </c>
      <c r="AD197" s="6" t="str">
        <f t="shared" si="378"/>
        <v/>
      </c>
      <c r="AE197" s="6" t="str">
        <f t="shared" si="379"/>
        <v/>
      </c>
      <c r="AF197" s="6" t="str">
        <f t="shared" si="380"/>
        <v/>
      </c>
      <c r="AG197" s="125" t="str">
        <f t="shared" si="381"/>
        <v/>
      </c>
      <c r="AH197" s="128" t="str">
        <f t="shared" si="382"/>
        <v/>
      </c>
      <c r="AI197" s="33"/>
      <c r="AJ197" s="75" t="e">
        <f t="shared" si="347"/>
        <v>#N/A</v>
      </c>
      <c r="AK197" s="37" t="e">
        <f t="shared" si="383"/>
        <v>#N/A</v>
      </c>
      <c r="AL197" s="54" t="e">
        <f t="shared" si="384"/>
        <v>#N/A</v>
      </c>
      <c r="AM197" s="33"/>
      <c r="AN197" s="77" t="str">
        <f t="shared" si="348"/>
        <v/>
      </c>
      <c r="AO197" s="6" t="str">
        <f>IF(AND(Sufficient_data="Yes",Include_study?="Yes",Subgroup&lt;&gt;""),IF(COUNTIFS(Input!G$2:G196,"="&amp;"Yes",Input!C$2:C196,"="&amp;"Yes",Input!H$2:H196,"="&amp;Subgroup)&gt;0,"",Subgroup),"")</f>
        <v/>
      </c>
      <c r="AP197" s="16" t="str">
        <f t="shared" si="349"/>
        <v/>
      </c>
      <c r="AQ197" s="10" t="str">
        <f t="shared" si="350"/>
        <v/>
      </c>
      <c r="AR197" s="6" t="str">
        <f t="shared" si="351"/>
        <v/>
      </c>
      <c r="AS197" s="24" t="str">
        <f t="shared" si="352"/>
        <v/>
      </c>
      <c r="AT197" s="12" t="str">
        <f t="shared" si="353"/>
        <v/>
      </c>
      <c r="AU197" s="6" t="str">
        <f t="shared" si="354"/>
        <v/>
      </c>
      <c r="AV197" s="43" t="str">
        <f t="shared" si="385"/>
        <v/>
      </c>
      <c r="AW197" s="6" t="str">
        <f t="shared" si="355"/>
        <v/>
      </c>
      <c r="AX197" s="6" t="str">
        <f t="shared" si="356"/>
        <v/>
      </c>
      <c r="AY197" s="43" t="str">
        <f t="shared" si="386"/>
        <v/>
      </c>
      <c r="AZ197" s="16" t="str">
        <f t="shared" si="357"/>
        <v/>
      </c>
      <c r="BA197" s="131" t="str">
        <f t="shared" si="387"/>
        <v/>
      </c>
      <c r="BB197" s="131" t="str">
        <f t="shared" si="388"/>
        <v/>
      </c>
      <c r="BC197" s="6" t="str">
        <f t="shared" si="358"/>
        <v/>
      </c>
      <c r="BD197" s="6" t="str">
        <f t="shared" si="359"/>
        <v/>
      </c>
      <c r="BE197" s="131" t="str">
        <f t="shared" si="389"/>
        <v/>
      </c>
      <c r="BF197" s="131" t="str">
        <f t="shared" si="390"/>
        <v/>
      </c>
      <c r="BG197" s="6" t="str">
        <f t="shared" si="360"/>
        <v/>
      </c>
      <c r="BH197" s="6" t="str">
        <f t="shared" si="361"/>
        <v/>
      </c>
      <c r="BI197" s="6" t="str">
        <f t="shared" si="362"/>
        <v/>
      </c>
      <c r="BJ197" s="6" t="e">
        <f t="shared" si="363"/>
        <v>#N/A</v>
      </c>
      <c r="BK197" s="12" t="str">
        <f t="shared" si="405"/>
        <v/>
      </c>
      <c r="BL197" s="6" t="str">
        <f t="shared" si="364"/>
        <v/>
      </c>
      <c r="BM197" s="6" t="str">
        <f t="shared" si="391"/>
        <v/>
      </c>
      <c r="BN197" s="37" t="str">
        <f t="shared" si="365"/>
        <v/>
      </c>
      <c r="BO197" s="54" t="str">
        <f t="shared" si="406"/>
        <v/>
      </c>
      <c r="BP197" s="33"/>
      <c r="BQ197" s="33"/>
      <c r="BR197" s="33"/>
      <c r="BS197" s="33"/>
      <c r="BT197" s="164"/>
      <c r="BU197" s="6" t="e">
        <f t="shared" si="392"/>
        <v>#N/A</v>
      </c>
      <c r="BV197" s="6" t="e">
        <f t="shared" si="393"/>
        <v>#N/A</v>
      </c>
      <c r="BW197" s="6" t="str">
        <f t="shared" si="394"/>
        <v/>
      </c>
      <c r="BX197" s="6" t="str">
        <f>IF(AND(Sufficient_data="Yes",Include_study?="Yes",Moderator&lt;&gt;""),'Moderator Analysis'!F:F-CG$3,"")</f>
        <v/>
      </c>
      <c r="BY197" s="54" t="str">
        <f>IF(AND(Sufficient_data="Yes",Include_study?="Yes",Moderator&lt;&gt;""),Weightf*(Effect_size-CG$5-CG$4*'Moderator Analysis'!F:F)^2,"")</f>
        <v/>
      </c>
      <c r="BZ197" s="33"/>
      <c r="CA197" s="75" t="str">
        <f>IF(AND(Sufficient_data="Yes",Include_study?="Yes",Moderator&lt;&gt;""),1/('Publication Bias Analysis'!F197^2+CG$7),"")</f>
        <v/>
      </c>
      <c r="CB197" s="6" t="str">
        <f>IF(AND(Sufficient_data="Yes",Include_study?="Yes",CA197&lt;&gt;""),Effect_size-'Moderator Analysis'!J$37,"")</f>
        <v/>
      </c>
      <c r="CC197" s="6" t="str">
        <f t="shared" si="395"/>
        <v/>
      </c>
      <c r="CD197" s="54" t="str">
        <f>IF(AND(Sufficient_data="Yes",Include_study?="Yes",CA197&lt;&gt;""),CA:CA*(Effect_size-'Moderator Analysis'!J$29-'Moderator Analysis'!J$30*Moderator)^2,"")</f>
        <v/>
      </c>
      <c r="CI197" s="164"/>
      <c r="CJ197" s="166"/>
      <c r="CK197" s="6" t="str">
        <f t="shared" si="334"/>
        <v/>
      </c>
      <c r="CL197" s="37" t="str">
        <f t="shared" si="396"/>
        <v/>
      </c>
      <c r="CM197" s="37" t="str">
        <f>IF(AND(Include_study?="Yes",Sufficient_data="Yes"),1/(Standard_error^2+IF(Additional_model="Fixed effect",0,'Publication Bias Analysis'!L$32)),"")</f>
        <v/>
      </c>
      <c r="CN197" s="37" t="str">
        <f>IF(AND(Include_study?="Yes",Sufficient_data="Yes"),'Publication Bias Analysis'!E:E-'Publication Bias Analysis'!I$29,"")</f>
        <v/>
      </c>
      <c r="CO197" s="37" t="str">
        <f t="shared" si="397"/>
        <v/>
      </c>
      <c r="CP197" s="37" t="str">
        <f t="shared" si="398"/>
        <v/>
      </c>
      <c r="CQ197" s="104" t="str">
        <f t="shared" si="399"/>
        <v/>
      </c>
      <c r="CR197" s="104" t="str">
        <f>IF(AND(Include_study?="Yes",Sufficient_data="Yes"),CQ:CQ+IF(DC:DC&lt;0,-1,1)*COUNTIF(CQ$2:CQ196,CQ:CQ),"")</f>
        <v/>
      </c>
      <c r="CS197" s="104" t="str">
        <f>IF(AND(Include_study?="Yes",Sufficient_data="Yes"),RANK(DG:DG,DG:DG,1)*IF(DF:DF&lt;0,-1,1)+IF(DF:DF&lt;0,-1,1)*COUNTIF(CQ$2:CQ196,CQ:CQ),"")</f>
        <v/>
      </c>
      <c r="CT197" s="104" t="str">
        <f>IF(AND(Include_study?="Yes",Sufficient_data="Yes"),RANK(DJ:DJ,DJ:DJ,1)*IF(DI:DI&lt;0,-1,1)+IF(DI:DI&lt;0,-1,1)*COUNTIF(CQ$2:CQ196,CQ:CQ),"")</f>
        <v/>
      </c>
      <c r="CU197" s="6" t="e">
        <f>IF(AND(Include_study?="Yes",Sufficient_data="Yes"),'Publication Bias Analysis'!E:E,NA())</f>
        <v>#N/A</v>
      </c>
      <c r="CV197" s="54" t="e">
        <f>IF(AND(Include_study?="Yes",Sufficient_data="Yes"),'Publication Bias Analysis'!F:F,NA())</f>
        <v>#N/A</v>
      </c>
      <c r="CW197" s="33"/>
      <c r="CX197" s="33"/>
      <c r="CY197" s="33"/>
      <c r="CZ197" s="33"/>
      <c r="DA197" s="33"/>
      <c r="DB197" s="157"/>
      <c r="DC197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7" s="6" t="str">
        <f t="shared" si="366"/>
        <v/>
      </c>
      <c r="DE197" s="54" t="str">
        <f>IF(AND(Include_study?="Yes",Sufficient_data="Yes"),1/('Publication Bias Analysis'!F:F^2+IF(Additional_model="Fixed effect",0,$DN$6)),"")</f>
        <v/>
      </c>
      <c r="DF197" s="6" t="str">
        <f>IF(AND(Include_study?="Yes",Sufficient_data="Yes"),IF('Publication Bias Analysis'!L$38="Left",'Publication Bias Analysis'!E:E-DN$3,DN$3-'Publication Bias Analysis'!E:E),"")</f>
        <v/>
      </c>
      <c r="DG197" s="6" t="str">
        <f t="shared" si="367"/>
        <v/>
      </c>
      <c r="DH197" s="54" t="str">
        <f>IF(AND(DF197&lt;&gt;"",CR197&lt;=MAX(CR:CR)-DN$7),1/('Publication Bias Analysis'!F:F^2+IF(Additional_model="Fixed effect",0,$DN$13)),"")</f>
        <v/>
      </c>
      <c r="DI197" s="6" t="str">
        <f>IF(AND(Include_study?="Yes",Sufficient_data="Yes"),IF('Publication Bias Analysis'!L$38="Left",'Publication Bias Analysis'!E:E-DN$10,DN$10-'Publication Bias Analysis'!E:E),"")</f>
        <v/>
      </c>
      <c r="DJ197" s="6" t="str">
        <f t="shared" si="368"/>
        <v/>
      </c>
      <c r="DK197" s="54" t="str">
        <f t="shared" si="400"/>
        <v/>
      </c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W197" s="33"/>
      <c r="DX197" s="33"/>
      <c r="DY197" s="33"/>
      <c r="DZ197" s="33"/>
      <c r="EA197" s="33"/>
      <c r="EB197" s="157"/>
      <c r="EC197" s="6" t="str">
        <f>IF(AND(Include_study?="Yes",Sufficient_data="Yes"),Calculations!CO:CO-AVERAGE(Calculations!CO:CO),"")</f>
        <v/>
      </c>
      <c r="ED197" s="54" t="str">
        <f>IF(AND(Include_study?="Yes",Sufficient_data="Yes"),Calculations!CP197-('Publication Bias Analysis'!P$3+Calculations!CO197*'Publication Bias Analysis'!P$4),"")</f>
        <v/>
      </c>
      <c r="EE197" s="33"/>
      <c r="EF197" s="157"/>
      <c r="EG197" s="6" t="str">
        <f t="shared" si="401"/>
        <v/>
      </c>
      <c r="EH197" s="6" t="str">
        <f t="shared" si="341"/>
        <v/>
      </c>
      <c r="EI197" s="10" t="str">
        <f t="shared" si="402"/>
        <v/>
      </c>
      <c r="EJ197" s="10" t="str">
        <f t="shared" si="403"/>
        <v/>
      </c>
      <c r="EK197" s="10" t="str">
        <f>IF(AND(Include_study?="Yes",Sufficient_data="Yes"),COUNTIFS(EI$2:EI196,"&lt;"&amp;EI197,EJ$2:EJ196,"&lt;"&amp;EJ197)+COUNTIFS(EI$2:EI196,"&gt;"&amp;EI197,EJ$2:EJ196,"&gt;"&amp;EJ197)+COUNTIFS(EI198:EI$201,"&lt;"&amp;EI197,EJ198:EJ$201,"&lt;"&amp;EJ197)+COUNTIFS(EI198:EI$201,"&gt;"&amp;EI197,EJ198:EJ$201,"&gt;"&amp;EJ197),"")</f>
        <v/>
      </c>
      <c r="EL197" s="70" t="str">
        <f>IF(AND(Include_study?="Yes",Sufficient_data="Yes"),COUNTIFS(EI$2:EI196,"&lt;"&amp;EI197,EJ$2:EJ196,"&gt;"&amp;EJ197)+COUNTIFS(EI$2:EI196,"&gt;"&amp;EI197,EJ$2:EJ196,"&lt;"&amp;EJ197)+COUNTIFS(EI198:EI$201,"&lt;"&amp;EI197,EJ198:EJ$201,"&gt;"&amp;EJ197)+COUNTIFS(EI198:EI$201,"&gt;"&amp;EI197,EJ198:EJ$201,"&lt;"&amp;EJ197),"")</f>
        <v/>
      </c>
      <c r="EN197" s="157"/>
      <c r="EO197" s="33"/>
      <c r="EP197" s="33"/>
      <c r="EQ197" s="33"/>
      <c r="ER197" s="33"/>
      <c r="ES197" s="157"/>
      <c r="ET197" s="6" t="e">
        <f t="shared" si="344"/>
        <v>#N/A</v>
      </c>
      <c r="EU197" s="54" t="e">
        <f t="shared" si="345"/>
        <v>#N/A</v>
      </c>
      <c r="EV197" s="33"/>
      <c r="EW197" s="33"/>
      <c r="EX197" s="33"/>
      <c r="EY197" s="33"/>
      <c r="EZ197" s="33"/>
      <c r="FA197" s="157"/>
      <c r="FB197" s="10" t="str">
        <f>IF('Publication Bias Analysis'!AS:AS&lt;&gt;"",RANK('Publication Bias Analysis'!AS:AS,'Publication Bias Analysis'!AS:AS,1)+COUNTIF('Publication Bias Analysis'!AS$2:AS196,'Publication Bias Analysis'!AS197),"")</f>
        <v/>
      </c>
      <c r="FC197" s="6" t="str">
        <f t="shared" si="369"/>
        <v/>
      </c>
      <c r="FD197" s="43" t="e">
        <f>IF(AND(Include_study?="Yes",Sufficient_data="Yes"),'Publication Bias Analysis'!AR197,NA())</f>
        <v>#N/A</v>
      </c>
      <c r="FE197" s="43" t="e">
        <f>IF(AND(Include_study?="Yes",Sufficient_data="Yes"),'Publication Bias Analysis'!AS197,NA())</f>
        <v>#N/A</v>
      </c>
      <c r="FF197" s="6" t="str">
        <f>IF(AND(Include_study?="Yes",Sufficient_data="Yes"),Calculations!FD197-AVERAGE('Publication Bias Analysis'!AR:AR),"")</f>
        <v/>
      </c>
      <c r="FG197" s="54" t="str">
        <f>IF(AND(Include_study?="Yes",Sufficient_data="Yes"),FE:FE-('Publication Bias Analysis'!AV$30+'Publication Bias Analysis'!AV$31*FD:FD),"")</f>
        <v/>
      </c>
      <c r="FM197" s="157"/>
      <c r="FN197" s="6" t="str">
        <f t="shared" si="404"/>
        <v/>
      </c>
      <c r="FO197" s="6" t="str">
        <f t="shared" si="370"/>
        <v/>
      </c>
      <c r="FP197" s="54" t="str">
        <f t="shared" si="407"/>
        <v/>
      </c>
      <c r="FQ197" s="33"/>
    </row>
    <row r="198" spans="1:173" x14ac:dyDescent="0.2">
      <c r="A198" s="163"/>
      <c r="B198" s="10" t="str">
        <f>IF(AND(Sufficient_data="Yes",Include_study?="Yes"),IF(AND(Sort_By=$E$1,Order="Ascending"),IF(Input!Study_name="",COUNTIFS(Input!Study_name,"&lt;&gt;"&amp;"",Include_study?,"Yes",Sufficient_data,"Yes")+1,IF(COUNT(E198)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198)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8" s="10" t="str">
        <f>IF(B198&lt;&gt;"",IF(B198=0,COUNTIF(B$2:B197,0)+1,COUNTIF(B$2:B197,B198)+COUNTIF(B:B,"&lt;"&amp;B198)+1),"")</f>
        <v/>
      </c>
      <c r="D198" s="10" t="str">
        <f t="shared" si="307"/>
        <v/>
      </c>
      <c r="E198" s="6" t="str">
        <f>IF(AND(Sufficient_data="Yes",Include_study?="Yes",Input!Study_name&lt;&gt;""),Input!Study_name,"")</f>
        <v/>
      </c>
      <c r="F198" s="6" t="str">
        <f>IF(AND(Sufficient_data="Yes",Include_study?="Yes"),Input!Effect_size,"")</f>
        <v/>
      </c>
      <c r="G198" s="10" t="str">
        <f>IF(AND(Sufficient_data="Yes",Include_study?="Yes",Input!Number_of_observations&lt;&gt;""),Input!Number_of_observations,"")</f>
        <v/>
      </c>
      <c r="H198" s="6" t="str">
        <f>IF(AND(Sufficient_data="Yes",Include_study?="Yes"),Input!Standard_error,"")</f>
        <v/>
      </c>
      <c r="I198" s="6" t="str">
        <f t="shared" si="308"/>
        <v/>
      </c>
      <c r="J198" s="6" t="str">
        <f t="shared" si="309"/>
        <v/>
      </c>
      <c r="K198" s="6" t="str">
        <f t="shared" si="371"/>
        <v/>
      </c>
      <c r="L198" s="6" t="str">
        <f t="shared" si="372"/>
        <v/>
      </c>
      <c r="M198" s="120" t="str">
        <f t="shared" si="373"/>
        <v/>
      </c>
      <c r="N198" s="54" t="str">
        <f t="shared" si="374"/>
        <v/>
      </c>
      <c r="O198" s="33"/>
      <c r="P198" s="75" t="e">
        <f t="shared" si="314"/>
        <v>#N/A</v>
      </c>
      <c r="Q198" s="6" t="e">
        <f>IF(AND(Sufficient_data="Yes",Include_study?="Yes",Input!Number_of_observations&lt;&gt;""),Effect_size-CI_Lower_limit,NA())</f>
        <v>#N/A</v>
      </c>
      <c r="R198" s="54" t="e">
        <f>IF(AND(Sufficient_data="Yes",Include_study?="Yes",Input!Number_of_observations&lt;&gt;""),CI_Upper_limit-Effect_size,NA())</f>
        <v>#N/A</v>
      </c>
      <c r="S198" s="33"/>
      <c r="T198" s="33"/>
      <c r="U198" s="33"/>
      <c r="V198" s="33"/>
      <c r="W198" s="163"/>
      <c r="X198" s="16" t="str">
        <f t="shared" si="346"/>
        <v/>
      </c>
      <c r="Y198" s="6" t="str">
        <f t="shared" si="375"/>
        <v/>
      </c>
      <c r="Z198" s="6" t="str">
        <f t="shared" si="316"/>
        <v/>
      </c>
      <c r="AA198" s="6" t="str">
        <f>IF(AND(Sufficient_data="Yes",Include_study?="Yes",Subgroup&lt;&gt;""),Input!Effect_size,"")</f>
        <v/>
      </c>
      <c r="AB198" s="6" t="str">
        <f t="shared" si="376"/>
        <v/>
      </c>
      <c r="AC198" s="6" t="str">
        <f t="shared" si="377"/>
        <v/>
      </c>
      <c r="AD198" s="6" t="str">
        <f t="shared" si="378"/>
        <v/>
      </c>
      <c r="AE198" s="6" t="str">
        <f t="shared" si="379"/>
        <v/>
      </c>
      <c r="AF198" s="6" t="str">
        <f t="shared" si="380"/>
        <v/>
      </c>
      <c r="AG198" s="125" t="str">
        <f t="shared" si="381"/>
        <v/>
      </c>
      <c r="AH198" s="128" t="str">
        <f t="shared" si="382"/>
        <v/>
      </c>
      <c r="AI198" s="33"/>
      <c r="AJ198" s="75" t="e">
        <f t="shared" si="347"/>
        <v>#N/A</v>
      </c>
      <c r="AK198" s="37" t="e">
        <f t="shared" si="383"/>
        <v>#N/A</v>
      </c>
      <c r="AL198" s="54" t="e">
        <f t="shared" si="384"/>
        <v>#N/A</v>
      </c>
      <c r="AM198" s="33"/>
      <c r="AN198" s="77" t="str">
        <f t="shared" si="348"/>
        <v/>
      </c>
      <c r="AO198" s="6" t="str">
        <f>IF(AND(Sufficient_data="Yes",Include_study?="Yes",Subgroup&lt;&gt;""),IF(COUNTIFS(Input!G$2:G197,"="&amp;"Yes",Input!C$2:C197,"="&amp;"Yes",Input!H$2:H197,"="&amp;Subgroup)&gt;0,"",Subgroup),"")</f>
        <v/>
      </c>
      <c r="AP198" s="16" t="str">
        <f t="shared" si="349"/>
        <v/>
      </c>
      <c r="AQ198" s="10" t="str">
        <f t="shared" si="350"/>
        <v/>
      </c>
      <c r="AR198" s="6" t="str">
        <f t="shared" si="351"/>
        <v/>
      </c>
      <c r="AS198" s="24" t="str">
        <f t="shared" si="352"/>
        <v/>
      </c>
      <c r="AT198" s="12" t="str">
        <f t="shared" si="353"/>
        <v/>
      </c>
      <c r="AU198" s="6" t="str">
        <f t="shared" si="354"/>
        <v/>
      </c>
      <c r="AV198" s="43" t="str">
        <f t="shared" si="385"/>
        <v/>
      </c>
      <c r="AW198" s="6" t="str">
        <f t="shared" si="355"/>
        <v/>
      </c>
      <c r="AX198" s="6" t="str">
        <f t="shared" si="356"/>
        <v/>
      </c>
      <c r="AY198" s="43" t="str">
        <f t="shared" si="386"/>
        <v/>
      </c>
      <c r="AZ198" s="16" t="str">
        <f t="shared" si="357"/>
        <v/>
      </c>
      <c r="BA198" s="131" t="str">
        <f t="shared" si="387"/>
        <v/>
      </c>
      <c r="BB198" s="131" t="str">
        <f t="shared" si="388"/>
        <v/>
      </c>
      <c r="BC198" s="6" t="str">
        <f t="shared" si="358"/>
        <v/>
      </c>
      <c r="BD198" s="6" t="str">
        <f t="shared" si="359"/>
        <v/>
      </c>
      <c r="BE198" s="131" t="str">
        <f t="shared" si="389"/>
        <v/>
      </c>
      <c r="BF198" s="131" t="str">
        <f t="shared" si="390"/>
        <v/>
      </c>
      <c r="BG198" s="6" t="str">
        <f t="shared" si="360"/>
        <v/>
      </c>
      <c r="BH198" s="6" t="str">
        <f t="shared" si="361"/>
        <v/>
      </c>
      <c r="BI198" s="6" t="str">
        <f t="shared" si="362"/>
        <v/>
      </c>
      <c r="BJ198" s="6" t="e">
        <f t="shared" si="363"/>
        <v>#N/A</v>
      </c>
      <c r="BK198" s="12" t="str">
        <f t="shared" si="405"/>
        <v/>
      </c>
      <c r="BL198" s="6" t="str">
        <f t="shared" si="364"/>
        <v/>
      </c>
      <c r="BM198" s="6" t="str">
        <f t="shared" si="391"/>
        <v/>
      </c>
      <c r="BN198" s="37" t="str">
        <f t="shared" si="365"/>
        <v/>
      </c>
      <c r="BO198" s="54" t="str">
        <f t="shared" si="406"/>
        <v/>
      </c>
      <c r="BP198" s="33"/>
      <c r="BQ198" s="33"/>
      <c r="BR198" s="33"/>
      <c r="BS198" s="33"/>
      <c r="BT198" s="164"/>
      <c r="BU198" s="6" t="e">
        <f t="shared" si="392"/>
        <v>#N/A</v>
      </c>
      <c r="BV198" s="6" t="e">
        <f t="shared" si="393"/>
        <v>#N/A</v>
      </c>
      <c r="BW198" s="6" t="str">
        <f t="shared" si="394"/>
        <v/>
      </c>
      <c r="BX198" s="6" t="str">
        <f>IF(AND(Sufficient_data="Yes",Include_study?="Yes",Moderator&lt;&gt;""),'Moderator Analysis'!F:F-CG$3,"")</f>
        <v/>
      </c>
      <c r="BY198" s="54" t="str">
        <f>IF(AND(Sufficient_data="Yes",Include_study?="Yes",Moderator&lt;&gt;""),Weightf*(Effect_size-CG$5-CG$4*'Moderator Analysis'!F:F)^2,"")</f>
        <v/>
      </c>
      <c r="BZ198" s="33"/>
      <c r="CA198" s="75" t="str">
        <f>IF(AND(Sufficient_data="Yes",Include_study?="Yes",Moderator&lt;&gt;""),1/('Publication Bias Analysis'!F198^2+CG$7),"")</f>
        <v/>
      </c>
      <c r="CB198" s="6" t="str">
        <f>IF(AND(Sufficient_data="Yes",Include_study?="Yes",CA198&lt;&gt;""),Effect_size-'Moderator Analysis'!J$37,"")</f>
        <v/>
      </c>
      <c r="CC198" s="6" t="str">
        <f t="shared" si="395"/>
        <v/>
      </c>
      <c r="CD198" s="54" t="str">
        <f>IF(AND(Sufficient_data="Yes",Include_study?="Yes",CA198&lt;&gt;""),CA:CA*(Effect_size-'Moderator Analysis'!J$29-'Moderator Analysis'!J$30*Moderator)^2,"")</f>
        <v/>
      </c>
      <c r="CI198" s="164"/>
      <c r="CJ198" s="166"/>
      <c r="CK198" s="6" t="str">
        <f t="shared" si="334"/>
        <v/>
      </c>
      <c r="CL198" s="37" t="str">
        <f t="shared" si="396"/>
        <v/>
      </c>
      <c r="CM198" s="37" t="str">
        <f>IF(AND(Include_study?="Yes",Sufficient_data="Yes"),1/(Standard_error^2+IF(Additional_model="Fixed effect",0,'Publication Bias Analysis'!L$32)),"")</f>
        <v/>
      </c>
      <c r="CN198" s="37" t="str">
        <f>IF(AND(Include_study?="Yes",Sufficient_data="Yes"),'Publication Bias Analysis'!E:E-'Publication Bias Analysis'!I$29,"")</f>
        <v/>
      </c>
      <c r="CO198" s="37" t="str">
        <f t="shared" si="397"/>
        <v/>
      </c>
      <c r="CP198" s="37" t="str">
        <f t="shared" si="398"/>
        <v/>
      </c>
      <c r="CQ198" s="104" t="str">
        <f t="shared" si="399"/>
        <v/>
      </c>
      <c r="CR198" s="104" t="str">
        <f>IF(AND(Include_study?="Yes",Sufficient_data="Yes"),CQ:CQ+IF(DC:DC&lt;0,-1,1)*COUNTIF(CQ$2:CQ197,CQ:CQ),"")</f>
        <v/>
      </c>
      <c r="CS198" s="104" t="str">
        <f>IF(AND(Include_study?="Yes",Sufficient_data="Yes"),RANK(DG:DG,DG:DG,1)*IF(DF:DF&lt;0,-1,1)+IF(DF:DF&lt;0,-1,1)*COUNTIF(CQ$2:CQ197,CQ:CQ),"")</f>
        <v/>
      </c>
      <c r="CT198" s="104" t="str">
        <f>IF(AND(Include_study?="Yes",Sufficient_data="Yes"),RANK(DJ:DJ,DJ:DJ,1)*IF(DI:DI&lt;0,-1,1)+IF(DI:DI&lt;0,-1,1)*COUNTIF(CQ$2:CQ197,CQ:CQ),"")</f>
        <v/>
      </c>
      <c r="CU198" s="6" t="e">
        <f>IF(AND(Include_study?="Yes",Sufficient_data="Yes"),'Publication Bias Analysis'!E:E,NA())</f>
        <v>#N/A</v>
      </c>
      <c r="CV198" s="54" t="e">
        <f>IF(AND(Include_study?="Yes",Sufficient_data="Yes"),'Publication Bias Analysis'!F:F,NA())</f>
        <v>#N/A</v>
      </c>
      <c r="CW198" s="33"/>
      <c r="CX198" s="33"/>
      <c r="CY198" s="33"/>
      <c r="CZ198" s="33"/>
      <c r="DA198" s="33"/>
      <c r="DB198" s="157"/>
      <c r="DC198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8" s="6" t="str">
        <f t="shared" si="366"/>
        <v/>
      </c>
      <c r="DE198" s="54" t="str">
        <f>IF(AND(Include_study?="Yes",Sufficient_data="Yes"),1/('Publication Bias Analysis'!F:F^2+IF(Additional_model="Fixed effect",0,$DN$6)),"")</f>
        <v/>
      </c>
      <c r="DF198" s="6" t="str">
        <f>IF(AND(Include_study?="Yes",Sufficient_data="Yes"),IF('Publication Bias Analysis'!L$38="Left",'Publication Bias Analysis'!E:E-DN$3,DN$3-'Publication Bias Analysis'!E:E),"")</f>
        <v/>
      </c>
      <c r="DG198" s="6" t="str">
        <f t="shared" si="367"/>
        <v/>
      </c>
      <c r="DH198" s="54" t="str">
        <f>IF(AND(DF198&lt;&gt;"",CR198&lt;=MAX(CR:CR)-DN$7),1/('Publication Bias Analysis'!F:F^2+IF(Additional_model="Fixed effect",0,$DN$13)),"")</f>
        <v/>
      </c>
      <c r="DI198" s="6" t="str">
        <f>IF(AND(Include_study?="Yes",Sufficient_data="Yes"),IF('Publication Bias Analysis'!L$38="Left",'Publication Bias Analysis'!E:E-DN$10,DN$10-'Publication Bias Analysis'!E:E),"")</f>
        <v/>
      </c>
      <c r="DJ198" s="6" t="str">
        <f t="shared" si="368"/>
        <v/>
      </c>
      <c r="DK198" s="54" t="str">
        <f t="shared" si="400"/>
        <v/>
      </c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W198" s="33"/>
      <c r="DX198" s="33"/>
      <c r="DY198" s="33"/>
      <c r="DZ198" s="33"/>
      <c r="EA198" s="33"/>
      <c r="EB198" s="157"/>
      <c r="EC198" s="6" t="str">
        <f>IF(AND(Include_study?="Yes",Sufficient_data="Yes"),Calculations!CO:CO-AVERAGE(Calculations!CO:CO),"")</f>
        <v/>
      </c>
      <c r="ED198" s="54" t="str">
        <f>IF(AND(Include_study?="Yes",Sufficient_data="Yes"),Calculations!CP198-('Publication Bias Analysis'!P$3+Calculations!CO198*'Publication Bias Analysis'!P$4),"")</f>
        <v/>
      </c>
      <c r="EE198" s="33"/>
      <c r="EF198" s="157"/>
      <c r="EG198" s="6" t="str">
        <f t="shared" si="401"/>
        <v/>
      </c>
      <c r="EH198" s="6" t="str">
        <f t="shared" si="341"/>
        <v/>
      </c>
      <c r="EI198" s="10" t="str">
        <f t="shared" si="402"/>
        <v/>
      </c>
      <c r="EJ198" s="10" t="str">
        <f t="shared" si="403"/>
        <v/>
      </c>
      <c r="EK198" s="10" t="str">
        <f>IF(AND(Include_study?="Yes",Sufficient_data="Yes"),COUNTIFS(EI$2:EI197,"&lt;"&amp;EI198,EJ$2:EJ197,"&lt;"&amp;EJ198)+COUNTIFS(EI$2:EI197,"&gt;"&amp;EI198,EJ$2:EJ197,"&gt;"&amp;EJ198)+COUNTIFS(EI199:EI$201,"&lt;"&amp;EI198,EJ199:EJ$201,"&lt;"&amp;EJ198)+COUNTIFS(EI199:EI$201,"&gt;"&amp;EI198,EJ199:EJ$201,"&gt;"&amp;EJ198),"")</f>
        <v/>
      </c>
      <c r="EL198" s="70" t="str">
        <f>IF(AND(Include_study?="Yes",Sufficient_data="Yes"),COUNTIFS(EI$2:EI197,"&lt;"&amp;EI198,EJ$2:EJ197,"&gt;"&amp;EJ198)+COUNTIFS(EI$2:EI197,"&gt;"&amp;EI198,EJ$2:EJ197,"&lt;"&amp;EJ198)+COUNTIFS(EI199:EI$201,"&lt;"&amp;EI198,EJ199:EJ$201,"&gt;"&amp;EJ198)+COUNTIFS(EI199:EI$201,"&gt;"&amp;EI198,EJ199:EJ$201,"&lt;"&amp;EJ198),"")</f>
        <v/>
      </c>
      <c r="EN198" s="157"/>
      <c r="EO198" s="33"/>
      <c r="EP198" s="33"/>
      <c r="EQ198" s="33"/>
      <c r="ER198" s="33"/>
      <c r="ES198" s="157"/>
      <c r="ET198" s="6" t="e">
        <f t="shared" si="344"/>
        <v>#N/A</v>
      </c>
      <c r="EU198" s="54" t="e">
        <f t="shared" si="345"/>
        <v>#N/A</v>
      </c>
      <c r="EV198" s="33"/>
      <c r="EW198" s="33"/>
      <c r="EX198" s="33"/>
      <c r="EY198" s="33"/>
      <c r="EZ198" s="33"/>
      <c r="FA198" s="157"/>
      <c r="FB198" s="10" t="str">
        <f>IF('Publication Bias Analysis'!AS:AS&lt;&gt;"",RANK('Publication Bias Analysis'!AS:AS,'Publication Bias Analysis'!AS:AS,1)+COUNTIF('Publication Bias Analysis'!AS$2:AS197,'Publication Bias Analysis'!AS198),"")</f>
        <v/>
      </c>
      <c r="FC198" s="6" t="str">
        <f t="shared" si="369"/>
        <v/>
      </c>
      <c r="FD198" s="43" t="e">
        <f>IF(AND(Include_study?="Yes",Sufficient_data="Yes"),'Publication Bias Analysis'!AR198,NA())</f>
        <v>#N/A</v>
      </c>
      <c r="FE198" s="43" t="e">
        <f>IF(AND(Include_study?="Yes",Sufficient_data="Yes"),'Publication Bias Analysis'!AS198,NA())</f>
        <v>#N/A</v>
      </c>
      <c r="FF198" s="6" t="str">
        <f>IF(AND(Include_study?="Yes",Sufficient_data="Yes"),Calculations!FD198-AVERAGE('Publication Bias Analysis'!AR:AR),"")</f>
        <v/>
      </c>
      <c r="FG198" s="54" t="str">
        <f>IF(AND(Include_study?="Yes",Sufficient_data="Yes"),FE:FE-('Publication Bias Analysis'!AV$30+'Publication Bias Analysis'!AV$31*FD:FD),"")</f>
        <v/>
      </c>
      <c r="FM198" s="157"/>
      <c r="FN198" s="6" t="str">
        <f t="shared" si="404"/>
        <v/>
      </c>
      <c r="FO198" s="6" t="str">
        <f t="shared" si="370"/>
        <v/>
      </c>
      <c r="FP198" s="54" t="str">
        <f t="shared" si="407"/>
        <v/>
      </c>
      <c r="FQ198" s="33"/>
    </row>
    <row r="199" spans="1:173" x14ac:dyDescent="0.2">
      <c r="A199" s="163"/>
      <c r="B199" s="10" t="str">
        <f>IF(AND(Sufficient_data="Yes",Include_study?="Yes"),IF(AND(Sort_By=$E$1,Order="Ascending"),IF(Input!Study_name="",COUNTIFS(Input!Study_name,"&lt;&gt;"&amp;"",Include_study?,"Yes",Sufficient_data,"Yes")+1,IF(COUNT(E199)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199)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199" s="10" t="str">
        <f>IF(B199&lt;&gt;"",IF(B199=0,COUNTIF(B$2:B198,0)+1,COUNTIF(B$2:B198,B199)+COUNTIF(B:B,"&lt;"&amp;B199)+1),"")</f>
        <v/>
      </c>
      <c r="D199" s="10" t="str">
        <f t="shared" si="307"/>
        <v/>
      </c>
      <c r="E199" s="6" t="str">
        <f>IF(AND(Sufficient_data="Yes",Include_study?="Yes",Input!Study_name&lt;&gt;""),Input!Study_name,"")</f>
        <v/>
      </c>
      <c r="F199" s="6" t="str">
        <f>IF(AND(Sufficient_data="Yes",Include_study?="Yes"),Input!Effect_size,"")</f>
        <v/>
      </c>
      <c r="G199" s="10" t="str">
        <f>IF(AND(Sufficient_data="Yes",Include_study?="Yes",Input!Number_of_observations&lt;&gt;""),Input!Number_of_observations,"")</f>
        <v/>
      </c>
      <c r="H199" s="6" t="str">
        <f>IF(AND(Sufficient_data="Yes",Include_study?="Yes"),Input!Standard_error,"")</f>
        <v/>
      </c>
      <c r="I199" s="6" t="str">
        <f t="shared" si="308"/>
        <v/>
      </c>
      <c r="J199" s="6" t="str">
        <f t="shared" si="309"/>
        <v/>
      </c>
      <c r="K199" s="6" t="str">
        <f t="shared" si="371"/>
        <v/>
      </c>
      <c r="L199" s="6" t="str">
        <f t="shared" si="372"/>
        <v/>
      </c>
      <c r="M199" s="120" t="str">
        <f t="shared" si="373"/>
        <v/>
      </c>
      <c r="N199" s="54" t="str">
        <f t="shared" si="374"/>
        <v/>
      </c>
      <c r="O199" s="33"/>
      <c r="P199" s="75" t="e">
        <f t="shared" si="314"/>
        <v>#N/A</v>
      </c>
      <c r="Q199" s="6" t="e">
        <f>IF(AND(Sufficient_data="Yes",Include_study?="Yes",Input!Number_of_observations&lt;&gt;""),Effect_size-CI_Lower_limit,NA())</f>
        <v>#N/A</v>
      </c>
      <c r="R199" s="54" t="e">
        <f>IF(AND(Sufficient_data="Yes",Include_study?="Yes",Input!Number_of_observations&lt;&gt;""),CI_Upper_limit-Effect_size,NA())</f>
        <v>#N/A</v>
      </c>
      <c r="S199" s="33"/>
      <c r="T199" s="33"/>
      <c r="U199" s="33"/>
      <c r="V199" s="33"/>
      <c r="W199" s="163"/>
      <c r="X199" s="16" t="str">
        <f t="shared" si="346"/>
        <v/>
      </c>
      <c r="Y199" s="6" t="str">
        <f t="shared" si="375"/>
        <v/>
      </c>
      <c r="Z199" s="6" t="str">
        <f t="shared" si="316"/>
        <v/>
      </c>
      <c r="AA199" s="6" t="str">
        <f>IF(AND(Sufficient_data="Yes",Include_study?="Yes",Subgroup&lt;&gt;""),Input!Effect_size,"")</f>
        <v/>
      </c>
      <c r="AB199" s="6" t="str">
        <f t="shared" si="376"/>
        <v/>
      </c>
      <c r="AC199" s="6" t="str">
        <f t="shared" si="377"/>
        <v/>
      </c>
      <c r="AD199" s="6" t="str">
        <f t="shared" si="378"/>
        <v/>
      </c>
      <c r="AE199" s="6" t="str">
        <f t="shared" si="379"/>
        <v/>
      </c>
      <c r="AF199" s="6" t="str">
        <f t="shared" si="380"/>
        <v/>
      </c>
      <c r="AG199" s="125" t="str">
        <f t="shared" si="381"/>
        <v/>
      </c>
      <c r="AH199" s="128" t="str">
        <f t="shared" si="382"/>
        <v/>
      </c>
      <c r="AI199" s="33"/>
      <c r="AJ199" s="75" t="e">
        <f t="shared" si="347"/>
        <v>#N/A</v>
      </c>
      <c r="AK199" s="37" t="e">
        <f t="shared" si="383"/>
        <v>#N/A</v>
      </c>
      <c r="AL199" s="54" t="e">
        <f t="shared" si="384"/>
        <v>#N/A</v>
      </c>
      <c r="AM199" s="33"/>
      <c r="AN199" s="77" t="str">
        <f t="shared" si="348"/>
        <v/>
      </c>
      <c r="AO199" s="6" t="str">
        <f>IF(AND(Sufficient_data="Yes",Include_study?="Yes",Subgroup&lt;&gt;""),IF(COUNTIFS(Input!G$2:G198,"="&amp;"Yes",Input!C$2:C198,"="&amp;"Yes",Input!H$2:H198,"="&amp;Subgroup)&gt;0,"",Subgroup),"")</f>
        <v/>
      </c>
      <c r="AP199" s="16" t="str">
        <f t="shared" si="349"/>
        <v/>
      </c>
      <c r="AQ199" s="10" t="str">
        <f t="shared" si="350"/>
        <v/>
      </c>
      <c r="AR199" s="6" t="str">
        <f t="shared" si="351"/>
        <v/>
      </c>
      <c r="AS199" s="24" t="str">
        <f t="shared" si="352"/>
        <v/>
      </c>
      <c r="AT199" s="12" t="str">
        <f t="shared" si="353"/>
        <v/>
      </c>
      <c r="AU199" s="6" t="str">
        <f t="shared" si="354"/>
        <v/>
      </c>
      <c r="AV199" s="43" t="str">
        <f t="shared" si="385"/>
        <v/>
      </c>
      <c r="AW199" s="6" t="str">
        <f t="shared" si="355"/>
        <v/>
      </c>
      <c r="AX199" s="6" t="str">
        <f t="shared" si="356"/>
        <v/>
      </c>
      <c r="AY199" s="43" t="str">
        <f t="shared" si="386"/>
        <v/>
      </c>
      <c r="AZ199" s="16" t="str">
        <f t="shared" si="357"/>
        <v/>
      </c>
      <c r="BA199" s="131" t="str">
        <f t="shared" si="387"/>
        <v/>
      </c>
      <c r="BB199" s="131" t="str">
        <f t="shared" si="388"/>
        <v/>
      </c>
      <c r="BC199" s="6" t="str">
        <f t="shared" si="358"/>
        <v/>
      </c>
      <c r="BD199" s="6" t="str">
        <f t="shared" si="359"/>
        <v/>
      </c>
      <c r="BE199" s="131" t="str">
        <f t="shared" si="389"/>
        <v/>
      </c>
      <c r="BF199" s="131" t="str">
        <f t="shared" si="390"/>
        <v/>
      </c>
      <c r="BG199" s="6" t="str">
        <f t="shared" si="360"/>
        <v/>
      </c>
      <c r="BH199" s="6" t="str">
        <f t="shared" si="361"/>
        <v/>
      </c>
      <c r="BI199" s="6" t="str">
        <f t="shared" si="362"/>
        <v/>
      </c>
      <c r="BJ199" s="6" t="e">
        <f t="shared" si="363"/>
        <v>#N/A</v>
      </c>
      <c r="BK199" s="12" t="str">
        <f t="shared" si="405"/>
        <v/>
      </c>
      <c r="BL199" s="6" t="str">
        <f t="shared" si="364"/>
        <v/>
      </c>
      <c r="BM199" s="6" t="str">
        <f t="shared" si="391"/>
        <v/>
      </c>
      <c r="BN199" s="37" t="str">
        <f t="shared" si="365"/>
        <v/>
      </c>
      <c r="BO199" s="54" t="str">
        <f t="shared" si="406"/>
        <v/>
      </c>
      <c r="BP199" s="33"/>
      <c r="BQ199" s="33"/>
      <c r="BR199" s="33"/>
      <c r="BS199" s="33"/>
      <c r="BT199" s="164"/>
      <c r="BU199" s="6" t="e">
        <f t="shared" si="392"/>
        <v>#N/A</v>
      </c>
      <c r="BV199" s="6" t="e">
        <f t="shared" si="393"/>
        <v>#N/A</v>
      </c>
      <c r="BW199" s="6" t="str">
        <f t="shared" si="394"/>
        <v/>
      </c>
      <c r="BX199" s="6" t="str">
        <f>IF(AND(Sufficient_data="Yes",Include_study?="Yes",Moderator&lt;&gt;""),'Moderator Analysis'!F:F-CG$3,"")</f>
        <v/>
      </c>
      <c r="BY199" s="54" t="str">
        <f>IF(AND(Sufficient_data="Yes",Include_study?="Yes",Moderator&lt;&gt;""),Weightf*(Effect_size-CG$5-CG$4*'Moderator Analysis'!F:F)^2,"")</f>
        <v/>
      </c>
      <c r="BZ199" s="33"/>
      <c r="CA199" s="75" t="str">
        <f>IF(AND(Sufficient_data="Yes",Include_study?="Yes",Moderator&lt;&gt;""),1/('Publication Bias Analysis'!F199^2+CG$7),"")</f>
        <v/>
      </c>
      <c r="CB199" s="6" t="str">
        <f>IF(AND(Sufficient_data="Yes",Include_study?="Yes",CA199&lt;&gt;""),Effect_size-'Moderator Analysis'!J$37,"")</f>
        <v/>
      </c>
      <c r="CC199" s="6" t="str">
        <f t="shared" si="395"/>
        <v/>
      </c>
      <c r="CD199" s="54" t="str">
        <f>IF(AND(Sufficient_data="Yes",Include_study?="Yes",CA199&lt;&gt;""),CA:CA*(Effect_size-'Moderator Analysis'!J$29-'Moderator Analysis'!J$30*Moderator)^2,"")</f>
        <v/>
      </c>
      <c r="CI199" s="164"/>
      <c r="CJ199" s="166"/>
      <c r="CK199" s="6" t="str">
        <f t="shared" si="334"/>
        <v/>
      </c>
      <c r="CL199" s="37" t="str">
        <f t="shared" si="396"/>
        <v/>
      </c>
      <c r="CM199" s="37" t="str">
        <f>IF(AND(Include_study?="Yes",Sufficient_data="Yes"),1/(Standard_error^2+IF(Additional_model="Fixed effect",0,'Publication Bias Analysis'!L$32)),"")</f>
        <v/>
      </c>
      <c r="CN199" s="37" t="str">
        <f>IF(AND(Include_study?="Yes",Sufficient_data="Yes"),'Publication Bias Analysis'!E:E-'Publication Bias Analysis'!I$29,"")</f>
        <v/>
      </c>
      <c r="CO199" s="37" t="str">
        <f t="shared" si="397"/>
        <v/>
      </c>
      <c r="CP199" s="37" t="str">
        <f t="shared" si="398"/>
        <v/>
      </c>
      <c r="CQ199" s="104" t="str">
        <f t="shared" si="399"/>
        <v/>
      </c>
      <c r="CR199" s="104" t="str">
        <f>IF(AND(Include_study?="Yes",Sufficient_data="Yes"),CQ:CQ+IF(DC:DC&lt;0,-1,1)*COUNTIF(CQ$2:CQ198,CQ:CQ),"")</f>
        <v/>
      </c>
      <c r="CS199" s="104" t="str">
        <f>IF(AND(Include_study?="Yes",Sufficient_data="Yes"),RANK(DG:DG,DG:DG,1)*IF(DF:DF&lt;0,-1,1)+IF(DF:DF&lt;0,-1,1)*COUNTIF(CQ$2:CQ198,CQ:CQ),"")</f>
        <v/>
      </c>
      <c r="CT199" s="104" t="str">
        <f>IF(AND(Include_study?="Yes",Sufficient_data="Yes"),RANK(DJ:DJ,DJ:DJ,1)*IF(DI:DI&lt;0,-1,1)+IF(DI:DI&lt;0,-1,1)*COUNTIF(CQ$2:CQ198,CQ:CQ),"")</f>
        <v/>
      </c>
      <c r="CU199" s="6" t="e">
        <f>IF(AND(Include_study?="Yes",Sufficient_data="Yes"),'Publication Bias Analysis'!E:E,NA())</f>
        <v>#N/A</v>
      </c>
      <c r="CV199" s="54" t="e">
        <f>IF(AND(Include_study?="Yes",Sufficient_data="Yes"),'Publication Bias Analysis'!F:F,NA())</f>
        <v>#N/A</v>
      </c>
      <c r="CW199" s="33"/>
      <c r="CZ199" s="33"/>
      <c r="DA199" s="33"/>
      <c r="DB199" s="157"/>
      <c r="DC199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199" s="6" t="str">
        <f t="shared" si="366"/>
        <v/>
      </c>
      <c r="DE199" s="54" t="str">
        <f>IF(AND(Include_study?="Yes",Sufficient_data="Yes"),1/('Publication Bias Analysis'!F:F^2+IF(Additional_model="Fixed effect",0,$DN$6)),"")</f>
        <v/>
      </c>
      <c r="DF199" s="6" t="str">
        <f>IF(AND(Include_study?="Yes",Sufficient_data="Yes"),IF('Publication Bias Analysis'!L$38="Left",'Publication Bias Analysis'!E:E-DN$3,DN$3-'Publication Bias Analysis'!E:E),"")</f>
        <v/>
      </c>
      <c r="DG199" s="6" t="str">
        <f t="shared" si="367"/>
        <v/>
      </c>
      <c r="DH199" s="54" t="str">
        <f>IF(AND(DF199&lt;&gt;"",CR199&lt;=MAX(CR:CR)-DN$7),1/('Publication Bias Analysis'!F:F^2+IF(Additional_model="Fixed effect",0,$DN$13)),"")</f>
        <v/>
      </c>
      <c r="DI199" s="6" t="str">
        <f>IF(AND(Include_study?="Yes",Sufficient_data="Yes"),IF('Publication Bias Analysis'!L$38="Left",'Publication Bias Analysis'!E:E-DN$10,DN$10-'Publication Bias Analysis'!E:E),"")</f>
        <v/>
      </c>
      <c r="DJ199" s="6" t="str">
        <f t="shared" si="368"/>
        <v/>
      </c>
      <c r="DK199" s="54" t="str">
        <f t="shared" si="400"/>
        <v/>
      </c>
      <c r="DL199" s="33"/>
      <c r="DO199" s="33"/>
      <c r="DP199" s="33"/>
      <c r="DQ199" s="33"/>
      <c r="DR199" s="33"/>
      <c r="DS199" s="33"/>
      <c r="DT199" s="33"/>
      <c r="DU199" s="33"/>
      <c r="DW199" s="33"/>
      <c r="DX199" s="33"/>
      <c r="DY199" s="33"/>
      <c r="DZ199" s="33"/>
      <c r="EA199" s="33"/>
      <c r="EB199" s="157"/>
      <c r="EC199" s="6" t="str">
        <f>IF(AND(Include_study?="Yes",Sufficient_data="Yes"),Calculations!CO:CO-AVERAGE(Calculations!CO:CO),"")</f>
        <v/>
      </c>
      <c r="ED199" s="54" t="str">
        <f>IF(AND(Include_study?="Yes",Sufficient_data="Yes"),Calculations!CP199-('Publication Bias Analysis'!P$3+Calculations!CO199*'Publication Bias Analysis'!P$4),"")</f>
        <v/>
      </c>
      <c r="EE199" s="33"/>
      <c r="EF199" s="157"/>
      <c r="EG199" s="6" t="str">
        <f t="shared" si="401"/>
        <v/>
      </c>
      <c r="EH199" s="6" t="str">
        <f t="shared" si="341"/>
        <v/>
      </c>
      <c r="EI199" s="10" t="str">
        <f t="shared" si="402"/>
        <v/>
      </c>
      <c r="EJ199" s="10" t="str">
        <f t="shared" si="403"/>
        <v/>
      </c>
      <c r="EK199" s="10" t="str">
        <f>IF(AND(Include_study?="Yes",Sufficient_data="Yes"),COUNTIFS(EI$2:EI198,"&lt;"&amp;EI199,EJ$2:EJ198,"&lt;"&amp;EJ199)+COUNTIFS(EI$2:EI198,"&gt;"&amp;EI199,EJ$2:EJ198,"&gt;"&amp;EJ199)+COUNTIFS(EI200:EI$201,"&lt;"&amp;EI199,EJ200:EJ$201,"&lt;"&amp;EJ199)+COUNTIFS(EI200:EI$201,"&gt;"&amp;EI199,EJ200:EJ$201,"&gt;"&amp;EJ199),"")</f>
        <v/>
      </c>
      <c r="EL199" s="70" t="str">
        <f>IF(AND(Include_study?="Yes",Sufficient_data="Yes"),COUNTIFS(EI$2:EI198,"&lt;"&amp;EI199,EJ$2:EJ198,"&gt;"&amp;EJ199)+COUNTIFS(EI$2:EI198,"&gt;"&amp;EI199,EJ$2:EJ198,"&lt;"&amp;EJ199)+COUNTIFS(EI200:EI$201,"&lt;"&amp;EI199,EJ200:EJ$201,"&gt;"&amp;EJ199)+COUNTIFS(EI200:EI$201,"&gt;"&amp;EI199,EJ200:EJ$201,"&lt;"&amp;EJ199),"")</f>
        <v/>
      </c>
      <c r="EN199" s="157"/>
      <c r="EO199" s="33"/>
      <c r="EP199" s="33"/>
      <c r="EQ199" s="33"/>
      <c r="ER199" s="33"/>
      <c r="ES199" s="157"/>
      <c r="ET199" s="6" t="e">
        <f t="shared" si="344"/>
        <v>#N/A</v>
      </c>
      <c r="EU199" s="54" t="e">
        <f t="shared" si="345"/>
        <v>#N/A</v>
      </c>
      <c r="EV199" s="33"/>
      <c r="EW199" s="33"/>
      <c r="EX199" s="33"/>
      <c r="EY199" s="33"/>
      <c r="EZ199" s="33"/>
      <c r="FA199" s="157"/>
      <c r="FB199" s="10" t="str">
        <f>IF('Publication Bias Analysis'!AS:AS&lt;&gt;"",RANK('Publication Bias Analysis'!AS:AS,'Publication Bias Analysis'!AS:AS,1)+COUNTIF('Publication Bias Analysis'!AS$2:AS198,'Publication Bias Analysis'!AS199),"")</f>
        <v/>
      </c>
      <c r="FC199" s="6" t="str">
        <f t="shared" si="369"/>
        <v/>
      </c>
      <c r="FD199" s="43" t="e">
        <f>IF(AND(Include_study?="Yes",Sufficient_data="Yes"),'Publication Bias Analysis'!AR199,NA())</f>
        <v>#N/A</v>
      </c>
      <c r="FE199" s="43" t="e">
        <f>IF(AND(Include_study?="Yes",Sufficient_data="Yes"),'Publication Bias Analysis'!AS199,NA())</f>
        <v>#N/A</v>
      </c>
      <c r="FF199" s="6" t="str">
        <f>IF(AND(Include_study?="Yes",Sufficient_data="Yes"),Calculations!FD199-AVERAGE('Publication Bias Analysis'!AR:AR),"")</f>
        <v/>
      </c>
      <c r="FG199" s="54" t="str">
        <f>IF(AND(Include_study?="Yes",Sufficient_data="Yes"),FE:FE-('Publication Bias Analysis'!AV$30+'Publication Bias Analysis'!AV$31*FD:FD),"")</f>
        <v/>
      </c>
      <c r="FM199" s="157"/>
      <c r="FN199" s="6" t="str">
        <f t="shared" si="404"/>
        <v/>
      </c>
      <c r="FO199" s="6" t="str">
        <f t="shared" si="370"/>
        <v/>
      </c>
      <c r="FP199" s="54" t="str">
        <f t="shared" si="407"/>
        <v/>
      </c>
      <c r="FQ199" s="33"/>
    </row>
    <row r="200" spans="1:173" x14ac:dyDescent="0.2">
      <c r="A200" s="163"/>
      <c r="B200" s="10" t="str">
        <f>IF(AND(Sufficient_data="Yes",Include_study?="Yes"),IF(AND(Sort_By=$E$1,Order="Ascending"),IF(Input!Study_name="",COUNTIFS(Input!Study_name,"&lt;&gt;"&amp;"",Include_study?,"Yes",Sufficient_data,"Yes")+1,IF(COUNT(E200)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200)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00" s="10" t="str">
        <f>IF(B200&lt;&gt;"",IF(B200=0,COUNTIF(B$2:B199,0)+1,COUNTIF(B$2:B199,B200)+COUNTIF(B:B,"&lt;"&amp;B200)+1),"")</f>
        <v/>
      </c>
      <c r="D200" s="10" t="str">
        <f t="shared" si="307"/>
        <v/>
      </c>
      <c r="E200" s="6" t="str">
        <f>IF(AND(Sufficient_data="Yes",Include_study?="Yes",Input!Study_name&lt;&gt;""),Input!Study_name,"")</f>
        <v/>
      </c>
      <c r="F200" s="6" t="str">
        <f>IF(AND(Sufficient_data="Yes",Include_study?="Yes"),Input!Effect_size,"")</f>
        <v/>
      </c>
      <c r="G200" s="10" t="str">
        <f>IF(AND(Sufficient_data="Yes",Include_study?="Yes",Input!Number_of_observations&lt;&gt;""),Input!Number_of_observations,"")</f>
        <v/>
      </c>
      <c r="H200" s="6" t="str">
        <f>IF(AND(Sufficient_data="Yes",Include_study?="Yes"),Input!Standard_error,"")</f>
        <v/>
      </c>
      <c r="I200" s="6" t="str">
        <f t="shared" si="308"/>
        <v/>
      </c>
      <c r="J200" s="6" t="str">
        <f t="shared" si="309"/>
        <v/>
      </c>
      <c r="K200" s="6" t="str">
        <f t="shared" si="371"/>
        <v/>
      </c>
      <c r="L200" s="6" t="str">
        <f t="shared" si="372"/>
        <v/>
      </c>
      <c r="M200" s="120" t="str">
        <f t="shared" si="373"/>
        <v/>
      </c>
      <c r="N200" s="54" t="str">
        <f t="shared" si="374"/>
        <v/>
      </c>
      <c r="O200" s="33"/>
      <c r="P200" s="75" t="e">
        <f t="shared" si="314"/>
        <v>#N/A</v>
      </c>
      <c r="Q200" s="6" t="e">
        <f>IF(AND(Sufficient_data="Yes",Include_study?="Yes",Input!Number_of_observations&lt;&gt;""),Effect_size-CI_Lower_limit,NA())</f>
        <v>#N/A</v>
      </c>
      <c r="R200" s="54" t="e">
        <f>IF(AND(Sufficient_data="Yes",Include_study?="Yes",Input!Number_of_observations&lt;&gt;""),CI_Upper_limit-Effect_size,NA())</f>
        <v>#N/A</v>
      </c>
      <c r="S200" s="33"/>
      <c r="T200" s="33"/>
      <c r="U200" s="33"/>
      <c r="V200" s="33"/>
      <c r="W200" s="163"/>
      <c r="X200" s="16" t="str">
        <f t="shared" si="346"/>
        <v/>
      </c>
      <c r="Y200" s="6" t="str">
        <f t="shared" si="375"/>
        <v/>
      </c>
      <c r="Z200" s="6" t="str">
        <f t="shared" si="316"/>
        <v/>
      </c>
      <c r="AA200" s="6" t="str">
        <f>IF(AND(Sufficient_data="Yes",Include_study?="Yes",Subgroup&lt;&gt;""),Input!Effect_size,"")</f>
        <v/>
      </c>
      <c r="AB200" s="6" t="str">
        <f t="shared" si="376"/>
        <v/>
      </c>
      <c r="AC200" s="6" t="str">
        <f t="shared" si="377"/>
        <v/>
      </c>
      <c r="AD200" s="6" t="str">
        <f t="shared" si="378"/>
        <v/>
      </c>
      <c r="AE200" s="6" t="str">
        <f t="shared" si="379"/>
        <v/>
      </c>
      <c r="AF200" s="6" t="str">
        <f t="shared" si="380"/>
        <v/>
      </c>
      <c r="AG200" s="125" t="str">
        <f t="shared" si="381"/>
        <v/>
      </c>
      <c r="AH200" s="128" t="str">
        <f t="shared" si="382"/>
        <v/>
      </c>
      <c r="AI200" s="33"/>
      <c r="AJ200" s="75" t="e">
        <f t="shared" si="347"/>
        <v>#N/A</v>
      </c>
      <c r="AK200" s="37" t="e">
        <f t="shared" si="383"/>
        <v>#N/A</v>
      </c>
      <c r="AL200" s="54" t="e">
        <f t="shared" si="384"/>
        <v>#N/A</v>
      </c>
      <c r="AM200" s="33"/>
      <c r="AN200" s="77" t="str">
        <f t="shared" si="348"/>
        <v/>
      </c>
      <c r="AO200" s="6" t="str">
        <f>IF(AND(Sufficient_data="Yes",Include_study?="Yes",Subgroup&lt;&gt;""),IF(COUNTIFS(Input!G$2:G199,"="&amp;"Yes",Input!C$2:C199,"="&amp;"Yes",Input!H$2:H199,"="&amp;Subgroup)&gt;0,"",Subgroup),"")</f>
        <v/>
      </c>
      <c r="AP200" s="16" t="str">
        <f t="shared" si="349"/>
        <v/>
      </c>
      <c r="AQ200" s="10" t="str">
        <f t="shared" si="350"/>
        <v/>
      </c>
      <c r="AR200" s="6" t="str">
        <f t="shared" si="351"/>
        <v/>
      </c>
      <c r="AS200" s="24" t="str">
        <f t="shared" si="352"/>
        <v/>
      </c>
      <c r="AT200" s="12" t="str">
        <f t="shared" si="353"/>
        <v/>
      </c>
      <c r="AU200" s="6" t="str">
        <f t="shared" si="354"/>
        <v/>
      </c>
      <c r="AV200" s="43" t="str">
        <f t="shared" si="385"/>
        <v/>
      </c>
      <c r="AW200" s="6" t="str">
        <f t="shared" si="355"/>
        <v/>
      </c>
      <c r="AX200" s="6" t="str">
        <f t="shared" si="356"/>
        <v/>
      </c>
      <c r="AY200" s="43" t="str">
        <f t="shared" si="386"/>
        <v/>
      </c>
      <c r="AZ200" s="16" t="str">
        <f t="shared" si="357"/>
        <v/>
      </c>
      <c r="BA200" s="131" t="str">
        <f t="shared" si="387"/>
        <v/>
      </c>
      <c r="BB200" s="131" t="str">
        <f t="shared" si="388"/>
        <v/>
      </c>
      <c r="BC200" s="6" t="str">
        <f t="shared" si="358"/>
        <v/>
      </c>
      <c r="BD200" s="6" t="str">
        <f t="shared" si="359"/>
        <v/>
      </c>
      <c r="BE200" s="131" t="str">
        <f t="shared" si="389"/>
        <v/>
      </c>
      <c r="BF200" s="131" t="str">
        <f t="shared" si="390"/>
        <v/>
      </c>
      <c r="BG200" s="6" t="str">
        <f t="shared" si="360"/>
        <v/>
      </c>
      <c r="BH200" s="6" t="str">
        <f t="shared" si="361"/>
        <v/>
      </c>
      <c r="BI200" s="6" t="str">
        <f t="shared" si="362"/>
        <v/>
      </c>
      <c r="BJ200" s="6" t="e">
        <f t="shared" si="363"/>
        <v>#N/A</v>
      </c>
      <c r="BK200" s="12" t="str">
        <f t="shared" si="405"/>
        <v/>
      </c>
      <c r="BL200" s="6" t="str">
        <f t="shared" si="364"/>
        <v/>
      </c>
      <c r="BM200" s="6" t="str">
        <f t="shared" si="391"/>
        <v/>
      </c>
      <c r="BN200" s="37" t="str">
        <f t="shared" si="365"/>
        <v/>
      </c>
      <c r="BO200" s="54" t="str">
        <f t="shared" si="406"/>
        <v/>
      </c>
      <c r="BP200" s="33"/>
      <c r="BS200" s="33"/>
      <c r="BT200" s="164"/>
      <c r="BU200" s="6" t="e">
        <f t="shared" si="392"/>
        <v>#N/A</v>
      </c>
      <c r="BV200" s="6" t="e">
        <f t="shared" si="393"/>
        <v>#N/A</v>
      </c>
      <c r="BW200" s="6" t="str">
        <f t="shared" si="394"/>
        <v/>
      </c>
      <c r="BX200" s="6" t="str">
        <f>IF(AND(Sufficient_data="Yes",Include_study?="Yes",Moderator&lt;&gt;""),'Moderator Analysis'!F:F-CG$3,"")</f>
        <v/>
      </c>
      <c r="BY200" s="54" t="str">
        <f>IF(AND(Sufficient_data="Yes",Include_study?="Yes",Moderator&lt;&gt;""),Weightf*(Effect_size-CG$5-CG$4*'Moderator Analysis'!F:F)^2,"")</f>
        <v/>
      </c>
      <c r="BZ200" s="33"/>
      <c r="CA200" s="75" t="str">
        <f>IF(AND(Sufficient_data="Yes",Include_study?="Yes",Moderator&lt;&gt;""),1/('Publication Bias Analysis'!F200^2+CG$7),"")</f>
        <v/>
      </c>
      <c r="CB200" s="6" t="str">
        <f>IF(AND(Sufficient_data="Yes",Include_study?="Yes",CA200&lt;&gt;""),Effect_size-'Moderator Analysis'!J$37,"")</f>
        <v/>
      </c>
      <c r="CC200" s="6" t="str">
        <f t="shared" si="395"/>
        <v/>
      </c>
      <c r="CD200" s="54" t="str">
        <f>IF(AND(Sufficient_data="Yes",Include_study?="Yes",CA200&lt;&gt;""),CA:CA*(Effect_size-'Moderator Analysis'!J$29-'Moderator Analysis'!J$30*Moderator)^2,"")</f>
        <v/>
      </c>
      <c r="CI200" s="164"/>
      <c r="CJ200" s="166"/>
      <c r="CK200" s="6" t="str">
        <f t="shared" si="334"/>
        <v/>
      </c>
      <c r="CL200" s="37" t="str">
        <f t="shared" si="396"/>
        <v/>
      </c>
      <c r="CM200" s="37" t="str">
        <f>IF(AND(Include_study?="Yes",Sufficient_data="Yes"),1/(Standard_error^2+IF(Additional_model="Fixed effect",0,'Publication Bias Analysis'!L$32)),"")</f>
        <v/>
      </c>
      <c r="CN200" s="37" t="str">
        <f>IF(AND(Include_study?="Yes",Sufficient_data="Yes"),'Publication Bias Analysis'!E:E-'Publication Bias Analysis'!I$29,"")</f>
        <v/>
      </c>
      <c r="CO200" s="37" t="str">
        <f t="shared" si="397"/>
        <v/>
      </c>
      <c r="CP200" s="37" t="str">
        <f t="shared" si="398"/>
        <v/>
      </c>
      <c r="CQ200" s="104" t="str">
        <f t="shared" si="399"/>
        <v/>
      </c>
      <c r="CR200" s="104" t="str">
        <f>IF(AND(Include_study?="Yes",Sufficient_data="Yes"),CQ:CQ+IF(DC:DC&lt;0,-1,1)*COUNTIF(CQ$2:CQ199,CQ:CQ),"")</f>
        <v/>
      </c>
      <c r="CS200" s="104" t="str">
        <f>IF(AND(Include_study?="Yes",Sufficient_data="Yes"),RANK(DG:DG,DG:DG,1)*IF(DF:DF&lt;0,-1,1)+IF(DF:DF&lt;0,-1,1)*COUNTIF(CQ$2:CQ199,CQ:CQ),"")</f>
        <v/>
      </c>
      <c r="CT200" s="104" t="str">
        <f>IF(AND(Include_study?="Yes",Sufficient_data="Yes"),RANK(DJ:DJ,DJ:DJ,1)*IF(DI:DI&lt;0,-1,1)+IF(DI:DI&lt;0,-1,1)*COUNTIF(CQ$2:CQ199,CQ:CQ),"")</f>
        <v/>
      </c>
      <c r="CU200" s="6" t="e">
        <f>IF(AND(Include_study?="Yes",Sufficient_data="Yes"),'Publication Bias Analysis'!E:E,NA())</f>
        <v>#N/A</v>
      </c>
      <c r="CV200" s="54" t="e">
        <f>IF(AND(Include_study?="Yes",Sufficient_data="Yes"),'Publication Bias Analysis'!F:F,NA())</f>
        <v>#N/A</v>
      </c>
      <c r="CW200" s="33"/>
      <c r="DA200" s="33"/>
      <c r="DB200" s="157"/>
      <c r="DC200" s="6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00" s="6" t="str">
        <f t="shared" si="366"/>
        <v/>
      </c>
      <c r="DE200" s="54" t="str">
        <f>IF(AND(Include_study?="Yes",Sufficient_data="Yes"),1/('Publication Bias Analysis'!F:F^2+IF(Additional_model="Fixed effect",0,$DN$6)),"")</f>
        <v/>
      </c>
      <c r="DF200" s="6" t="str">
        <f>IF(AND(Include_study?="Yes",Sufficient_data="Yes"),IF('Publication Bias Analysis'!L$38="Left",'Publication Bias Analysis'!E:E-DN$3,DN$3-'Publication Bias Analysis'!E:E),"")</f>
        <v/>
      </c>
      <c r="DG200" s="6" t="str">
        <f t="shared" si="367"/>
        <v/>
      </c>
      <c r="DH200" s="54" t="str">
        <f>IF(AND(DF200&lt;&gt;"",CR200&lt;=MAX(CR:CR)-DN$7),1/('Publication Bias Analysis'!F:F^2+IF(Additional_model="Fixed effect",0,$DN$13)),"")</f>
        <v/>
      </c>
      <c r="DI200" s="6" t="str">
        <f>IF(AND(Include_study?="Yes",Sufficient_data="Yes"),IF('Publication Bias Analysis'!L$38="Left",'Publication Bias Analysis'!E:E-DN$10,DN$10-'Publication Bias Analysis'!E:E),"")</f>
        <v/>
      </c>
      <c r="DJ200" s="6" t="str">
        <f t="shared" si="368"/>
        <v/>
      </c>
      <c r="DK200" s="54" t="str">
        <f t="shared" si="400"/>
        <v/>
      </c>
      <c r="DL200" s="33"/>
      <c r="DO200" s="33"/>
      <c r="DP200" s="33"/>
      <c r="DQ200" s="33"/>
      <c r="DR200" s="33"/>
      <c r="DS200" s="33"/>
      <c r="DT200" s="33"/>
      <c r="DU200" s="33"/>
      <c r="DW200" s="33"/>
      <c r="DX200" s="33"/>
      <c r="DY200" s="33"/>
      <c r="DZ200" s="33"/>
      <c r="EA200" s="33"/>
      <c r="EB200" s="157"/>
      <c r="EC200" s="6" t="str">
        <f>IF(AND(Include_study?="Yes",Sufficient_data="Yes"),Calculations!CO:CO-AVERAGE(Calculations!CO:CO),"")</f>
        <v/>
      </c>
      <c r="ED200" s="54" t="str">
        <f>IF(AND(Include_study?="Yes",Sufficient_data="Yes"),Calculations!CP200-('Publication Bias Analysis'!P$3+Calculations!CO200*'Publication Bias Analysis'!P$4),"")</f>
        <v/>
      </c>
      <c r="EE200" s="33"/>
      <c r="EF200" s="157"/>
      <c r="EG200" s="6" t="str">
        <f t="shared" si="401"/>
        <v/>
      </c>
      <c r="EH200" s="6" t="str">
        <f t="shared" si="341"/>
        <v/>
      </c>
      <c r="EI200" s="10" t="str">
        <f t="shared" si="402"/>
        <v/>
      </c>
      <c r="EJ200" s="10" t="str">
        <f t="shared" si="403"/>
        <v/>
      </c>
      <c r="EK200" s="10" t="str">
        <f>IF(AND(Include_study?="Yes",Sufficient_data="Yes"),COUNTIFS(EI$2:EI199,"&lt;"&amp;EI200,EJ$2:EJ199,"&lt;"&amp;EJ200)+COUNTIFS(EI$2:EI199,"&gt;"&amp;EI200,EJ$2:EJ199,"&gt;"&amp;EJ200)+COUNTIFS(EI201:EI$201,"&lt;"&amp;EI200,EJ201:EJ$201,"&lt;"&amp;EJ200)+COUNTIFS(EI201:EI$201,"&gt;"&amp;EI200,EJ201:EJ$201,"&gt;"&amp;EJ200),"")</f>
        <v/>
      </c>
      <c r="EL200" s="70" t="str">
        <f>IF(AND(Include_study?="Yes",Sufficient_data="Yes"),COUNTIFS(EI$2:EI199,"&lt;"&amp;EI200,EJ$2:EJ199,"&gt;"&amp;EJ200)+COUNTIFS(EI$2:EI199,"&gt;"&amp;EI200,EJ$2:EJ199,"&lt;"&amp;EJ200)+COUNTIFS(EI201:EI$201,"&lt;"&amp;EI200,EJ201:EJ$201,"&gt;"&amp;EJ200)+COUNTIFS(EI201:EI$201,"&gt;"&amp;EI200,EJ201:EJ$201,"&lt;"&amp;EJ200),"")</f>
        <v/>
      </c>
      <c r="EN200" s="157"/>
      <c r="EO200" s="33"/>
      <c r="EP200" s="33"/>
      <c r="EQ200" s="33"/>
      <c r="ER200" s="33"/>
      <c r="ES200" s="157"/>
      <c r="ET200" s="6" t="e">
        <f t="shared" si="344"/>
        <v>#N/A</v>
      </c>
      <c r="EU200" s="54" t="e">
        <f t="shared" si="345"/>
        <v>#N/A</v>
      </c>
      <c r="EV200" s="33"/>
      <c r="EW200" s="33"/>
      <c r="EX200" s="33"/>
      <c r="EY200" s="33"/>
      <c r="EZ200" s="33"/>
      <c r="FA200" s="157"/>
      <c r="FB200" s="10" t="str">
        <f>IF('Publication Bias Analysis'!AS:AS&lt;&gt;"",RANK('Publication Bias Analysis'!AS:AS,'Publication Bias Analysis'!AS:AS,1)+COUNTIF('Publication Bias Analysis'!AS$2:AS199,'Publication Bias Analysis'!AS200),"")</f>
        <v/>
      </c>
      <c r="FC200" s="6" t="str">
        <f t="shared" si="369"/>
        <v/>
      </c>
      <c r="FD200" s="43" t="e">
        <f>IF(AND(Include_study?="Yes",Sufficient_data="Yes"),'Publication Bias Analysis'!AR200,NA())</f>
        <v>#N/A</v>
      </c>
      <c r="FE200" s="43" t="e">
        <f>IF(AND(Include_study?="Yes",Sufficient_data="Yes"),'Publication Bias Analysis'!AS200,NA())</f>
        <v>#N/A</v>
      </c>
      <c r="FF200" s="6" t="str">
        <f>IF(AND(Include_study?="Yes",Sufficient_data="Yes"),Calculations!FD200-AVERAGE('Publication Bias Analysis'!AR:AR),"")</f>
        <v/>
      </c>
      <c r="FG200" s="54" t="str">
        <f>IF(AND(Include_study?="Yes",Sufficient_data="Yes"),FE:FE-('Publication Bias Analysis'!AV$30+'Publication Bias Analysis'!AV$31*FD:FD),"")</f>
        <v/>
      </c>
      <c r="FM200" s="157"/>
      <c r="FN200" s="6" t="str">
        <f t="shared" si="404"/>
        <v/>
      </c>
      <c r="FO200" s="6" t="str">
        <f t="shared" si="370"/>
        <v/>
      </c>
      <c r="FP200" s="54" t="str">
        <f t="shared" si="407"/>
        <v/>
      </c>
      <c r="FQ200" s="33"/>
    </row>
    <row r="201" spans="1:173" x14ac:dyDescent="0.2">
      <c r="A201" s="163"/>
      <c r="B201" s="57" t="str">
        <f>IF(AND(Sufficient_data="Yes",Include_study?="Yes"),IF(AND(Sort_By=$E$1,Order="Ascending"),IF(Input!Study_name="",COUNTIFS(Input!Study_name,"&lt;&gt;"&amp;"",Include_study?,"Yes",Sufficient_data,"Yes")+1,IF(COUNT(E201)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201)=1,COUNTIF(Input!Study_name,"&gt;"&amp;Study_name)+1,COUNT(Study_name)+1+COUNTIF(Input!Study_name,"&gt;"&amp;Study_name))),RANK(IF(Sort_By=$D$1,D:D,IF(Sort_By=$F$1,Effect_size,IF(Sort_By=G$1,Number_of_observations,IF(Sort_By=$H$1,Standard_error,IF(Sort_By=$I$1,Weightf,IF(Sort_By=$J$1,Weightr,"")))))),IF(Sort_By=$D$1,D:D,IF(Sort_By=$F$1,Effect_size,IF(Sort_By=G$1,Number_of_observations,IF(Sort_By=$H$1,Standard_error,IF(Sort_By=$I$1,Weightf,IF(Sort_By=$J$1,Weightr,"")))))),IF(Order="Descending",0,1)))),"")</f>
        <v/>
      </c>
      <c r="C201" s="58" t="str">
        <f>IF(B201&lt;&gt;"",IF(B201=0,COUNTIF(B$2:B200,0)+1,COUNTIF(B$2:B200,B201)+COUNTIF(B:B,"&lt;"&amp;B201)+1),"")</f>
        <v/>
      </c>
      <c r="D201" s="58" t="str">
        <f t="shared" si="307"/>
        <v/>
      </c>
      <c r="E201" s="50" t="str">
        <f>IF(AND(Sufficient_data="Yes",Include_study?="Yes",Input!Study_name&lt;&gt;""),Input!Study_name,"")</f>
        <v/>
      </c>
      <c r="F201" s="50" t="str">
        <f>IF(AND(Sufficient_data="Yes",Include_study?="Yes"),Input!Effect_size,"")</f>
        <v/>
      </c>
      <c r="G201" s="58" t="str">
        <f>IF(AND(Sufficient_data="Yes",Include_study?="Yes",Input!Number_of_observations&lt;&gt;""),Input!Number_of_observations,"")</f>
        <v/>
      </c>
      <c r="H201" s="50" t="str">
        <f>IF(AND(Sufficient_data="Yes",Include_study?="Yes"),Input!Standard_error,"")</f>
        <v/>
      </c>
      <c r="I201" s="50" t="str">
        <f t="shared" si="308"/>
        <v/>
      </c>
      <c r="J201" s="50" t="str">
        <f t="shared" si="309"/>
        <v/>
      </c>
      <c r="K201" s="50" t="str">
        <f t="shared" si="371"/>
        <v/>
      </c>
      <c r="L201" s="50" t="str">
        <f t="shared" si="372"/>
        <v/>
      </c>
      <c r="M201" s="123" t="str">
        <f t="shared" si="373"/>
        <v/>
      </c>
      <c r="N201" s="65" t="str">
        <f t="shared" si="374"/>
        <v/>
      </c>
      <c r="O201" s="33"/>
      <c r="P201" s="63" t="e">
        <f t="shared" si="314"/>
        <v>#N/A</v>
      </c>
      <c r="Q201" s="50" t="e">
        <f>IF(AND(Sufficient_data="Yes",Include_study?="Yes",Input!Number_of_observations&lt;&gt;""),Effect_size-CI_Lower_limit,NA())</f>
        <v>#N/A</v>
      </c>
      <c r="R201" s="65" t="e">
        <f>IF(AND(Sufficient_data="Yes",Include_study?="Yes",Input!Number_of_observations&lt;&gt;""),CI_Upper_limit-Effect_size,NA())</f>
        <v>#N/A</v>
      </c>
      <c r="S201" s="33"/>
      <c r="T201" s="33"/>
      <c r="U201" s="33"/>
      <c r="V201" s="33"/>
      <c r="W201" s="163"/>
      <c r="X201" s="59" t="str">
        <f t="shared" si="346"/>
        <v/>
      </c>
      <c r="Y201" s="50" t="str">
        <f t="shared" si="375"/>
        <v/>
      </c>
      <c r="Z201" s="50" t="str">
        <f t="shared" si="316"/>
        <v/>
      </c>
      <c r="AA201" s="50" t="str">
        <f>IF(AND(Sufficient_data="Yes",Include_study?="Yes",Subgroup&lt;&gt;""),Input!Effect_size,"")</f>
        <v/>
      </c>
      <c r="AB201" s="50" t="str">
        <f t="shared" si="376"/>
        <v/>
      </c>
      <c r="AC201" s="50" t="str">
        <f t="shared" si="377"/>
        <v/>
      </c>
      <c r="AD201" s="50" t="str">
        <f t="shared" si="378"/>
        <v/>
      </c>
      <c r="AE201" s="50" t="str">
        <f t="shared" si="379"/>
        <v/>
      </c>
      <c r="AF201" s="50" t="str">
        <f t="shared" si="380"/>
        <v/>
      </c>
      <c r="AG201" s="60" t="str">
        <f t="shared" si="381"/>
        <v/>
      </c>
      <c r="AH201" s="129" t="str">
        <f t="shared" si="382"/>
        <v/>
      </c>
      <c r="AI201" s="33"/>
      <c r="AJ201" s="63" t="e">
        <f t="shared" si="347"/>
        <v>#N/A</v>
      </c>
      <c r="AK201" s="50" t="e">
        <f t="shared" si="383"/>
        <v>#N/A</v>
      </c>
      <c r="AL201" s="65" t="e">
        <f t="shared" si="384"/>
        <v>#N/A</v>
      </c>
      <c r="AM201" s="33"/>
      <c r="AN201" s="59" t="str">
        <f t="shared" si="348"/>
        <v/>
      </c>
      <c r="AO201" s="50" t="str">
        <f>IF(AND(Sufficient_data="Yes",Include_study?="Yes",Subgroup&lt;&gt;""),IF(COUNTIFS(Input!G$2:G200,"="&amp;"Yes",Input!C$2:C200,"="&amp;"Yes",Input!H$2:H200,"="&amp;Subgroup)&gt;0,"",Subgroup),"")</f>
        <v/>
      </c>
      <c r="AP201" s="61" t="str">
        <f t="shared" si="349"/>
        <v/>
      </c>
      <c r="AQ201" s="58" t="str">
        <f t="shared" si="350"/>
        <v/>
      </c>
      <c r="AR201" s="50" t="str">
        <f t="shared" si="351"/>
        <v/>
      </c>
      <c r="AS201" s="62" t="str">
        <f t="shared" si="352"/>
        <v/>
      </c>
      <c r="AT201" s="60" t="str">
        <f t="shared" si="353"/>
        <v/>
      </c>
      <c r="AU201" s="50" t="str">
        <f t="shared" si="354"/>
        <v/>
      </c>
      <c r="AV201" s="67" t="str">
        <f t="shared" si="385"/>
        <v/>
      </c>
      <c r="AW201" s="50" t="str">
        <f t="shared" si="355"/>
        <v/>
      </c>
      <c r="AX201" s="50" t="str">
        <f t="shared" si="356"/>
        <v/>
      </c>
      <c r="AY201" s="43" t="str">
        <f t="shared" si="386"/>
        <v/>
      </c>
      <c r="AZ201" s="61" t="str">
        <f t="shared" si="357"/>
        <v/>
      </c>
      <c r="BA201" s="131" t="str">
        <f t="shared" si="387"/>
        <v/>
      </c>
      <c r="BB201" s="131" t="str">
        <f t="shared" si="388"/>
        <v/>
      </c>
      <c r="BC201" s="50" t="str">
        <f t="shared" si="358"/>
        <v/>
      </c>
      <c r="BD201" s="50" t="str">
        <f t="shared" si="359"/>
        <v/>
      </c>
      <c r="BE201" s="131" t="str">
        <f t="shared" si="389"/>
        <v/>
      </c>
      <c r="BF201" s="131" t="str">
        <f t="shared" si="390"/>
        <v/>
      </c>
      <c r="BG201" s="50" t="str">
        <f t="shared" si="360"/>
        <v/>
      </c>
      <c r="BH201" s="50" t="str">
        <f t="shared" si="361"/>
        <v/>
      </c>
      <c r="BI201" s="50" t="str">
        <f t="shared" si="362"/>
        <v/>
      </c>
      <c r="BJ201" s="50" t="e">
        <f t="shared" si="363"/>
        <v>#N/A</v>
      </c>
      <c r="BK201" s="60" t="str">
        <f t="shared" si="405"/>
        <v/>
      </c>
      <c r="BL201" s="50" t="str">
        <f t="shared" si="364"/>
        <v/>
      </c>
      <c r="BM201" s="50" t="str">
        <f t="shared" si="391"/>
        <v/>
      </c>
      <c r="BN201" s="50" t="str">
        <f t="shared" si="365"/>
        <v/>
      </c>
      <c r="BO201" s="65" t="str">
        <f t="shared" si="406"/>
        <v/>
      </c>
      <c r="BP201" s="33"/>
      <c r="BS201" s="33"/>
      <c r="BT201" s="165"/>
      <c r="BU201" s="63" t="e">
        <f t="shared" si="392"/>
        <v>#N/A</v>
      </c>
      <c r="BV201" s="50" t="e">
        <f t="shared" si="393"/>
        <v>#N/A</v>
      </c>
      <c r="BW201" s="50" t="str">
        <f t="shared" si="394"/>
        <v/>
      </c>
      <c r="BX201" s="50" t="str">
        <f>IF(AND(Sufficient_data="Yes",Include_study?="Yes",Moderator&lt;&gt;""),'Moderator Analysis'!F:F-CG$3,"")</f>
        <v/>
      </c>
      <c r="BY201" s="65" t="str">
        <f>IF(AND(Sufficient_data="Yes",Include_study?="Yes",Moderator&lt;&gt;""),Weightf*(Effect_size-CG$5-CG$4*'Moderator Analysis'!F:F)^2,"")</f>
        <v/>
      </c>
      <c r="BZ201" s="33"/>
      <c r="CA201" s="63" t="str">
        <f>IF(AND(Sufficient_data="Yes",Include_study?="Yes",Moderator&lt;&gt;""),1/('Publication Bias Analysis'!F201^2+CG$7),"")</f>
        <v/>
      </c>
      <c r="CB201" s="50" t="str">
        <f>IF(AND(Sufficient_data="Yes",Include_study?="Yes",CA201&lt;&gt;""),Effect_size-'Moderator Analysis'!J$37,"")</f>
        <v/>
      </c>
      <c r="CC201" s="50" t="str">
        <f t="shared" si="395"/>
        <v/>
      </c>
      <c r="CD201" s="65" t="str">
        <f>IF(AND(Sufficient_data="Yes",Include_study?="Yes",CA201&lt;&gt;""),CA:CA*(Effect_size-'Moderator Analysis'!J$29-'Moderator Analysis'!J$30*Moderator)^2,"")</f>
        <v/>
      </c>
      <c r="CI201" s="165"/>
      <c r="CJ201" s="167"/>
      <c r="CK201" s="64" t="str">
        <f t="shared" si="334"/>
        <v/>
      </c>
      <c r="CL201" s="50" t="str">
        <f t="shared" si="396"/>
        <v/>
      </c>
      <c r="CM201" s="50" t="str">
        <f>IF(AND(Include_study?="Yes",Sufficient_data="Yes"),1/(Standard_error^2+IF(Additional_model="Fixed effect",0,'Publication Bias Analysis'!L$32)),"")</f>
        <v/>
      </c>
      <c r="CN201" s="50" t="str">
        <f>IF(AND(Include_study?="Yes",Sufficient_data="Yes"),'Publication Bias Analysis'!E:E-'Publication Bias Analysis'!I$29,"")</f>
        <v/>
      </c>
      <c r="CO201" s="50" t="str">
        <f t="shared" si="397"/>
        <v/>
      </c>
      <c r="CP201" s="50" t="str">
        <f t="shared" si="398"/>
        <v/>
      </c>
      <c r="CQ201" s="58" t="str">
        <f t="shared" si="399"/>
        <v/>
      </c>
      <c r="CR201" s="58" t="str">
        <f>IF(AND(Include_study?="Yes",Sufficient_data="Yes"),CQ:CQ+IF(DC:DC&lt;0,-1,1)*COUNTIF(CQ$2:CQ200,CQ:CQ),"")</f>
        <v/>
      </c>
      <c r="CS201" s="58" t="str">
        <f>IF(AND(Include_study?="Yes",Sufficient_data="Yes"),RANK(DG:DG,DG:DG,1)*IF(DF:DF&lt;0,-1,1)+IF(DF:DF&lt;0,-1,1)*COUNTIF(CQ$2:CQ200,CQ:CQ),"")</f>
        <v/>
      </c>
      <c r="CT201" s="58" t="str">
        <f>IF(AND(Include_study?="Yes",Sufficient_data="Yes"),RANK(DJ:DJ,DJ:DJ,1)*IF(DI:DI&lt;0,-1,1)+IF(DI:DI&lt;0,-1,1)*COUNTIF(CQ$2:CQ200,CQ:CQ),"")</f>
        <v/>
      </c>
      <c r="CU201" s="50" t="e">
        <f>IF(AND(Include_study?="Yes",Sufficient_data="Yes"),'Publication Bias Analysis'!E:E,NA())</f>
        <v>#N/A</v>
      </c>
      <c r="CV201" s="65" t="e">
        <f>IF(AND(Include_study?="Yes",Sufficient_data="Yes"),'Publication Bias Analysis'!F:F,NA())</f>
        <v>#N/A</v>
      </c>
      <c r="CW201" s="33"/>
      <c r="DA201" s="33"/>
      <c r="DB201" s="158"/>
      <c r="DC201" s="64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D201" s="50" t="str">
        <f t="shared" si="366"/>
        <v/>
      </c>
      <c r="DE201" s="65" t="str">
        <f>IF(AND(Include_study?="Yes",Sufficient_data="Yes"),1/('Publication Bias Analysis'!F:F^2+IF(Additional_model="Fixed effect",0,$DN$6)),"")</f>
        <v/>
      </c>
      <c r="DF201" s="50" t="str">
        <f>IF(AND(Include_study?="Yes",Sufficient_data="Yes"),IF('Publication Bias Analysis'!L$38="Left",'Publication Bias Analysis'!E:E-DN$3,DN$3-'Publication Bias Analysis'!E:E),"")</f>
        <v/>
      </c>
      <c r="DG201" s="50" t="str">
        <f t="shared" si="367"/>
        <v/>
      </c>
      <c r="DH201" s="65" t="str">
        <f>IF(AND(DF201&lt;&gt;"",CR201&lt;=MAX(CR:CR)-DN$7),1/('Publication Bias Analysis'!F:F^2+IF(Additional_model="Fixed effect",0,$DN$13)),"")</f>
        <v/>
      </c>
      <c r="DI201" s="50" t="str">
        <f>IF(AND(Include_study?="Yes",Sufficient_data="Yes"),IF('Publication Bias Analysis'!L$38="Left",'Publication Bias Analysis'!E:E-DN$10,DN$10-'Publication Bias Analysis'!E:E),"")</f>
        <v/>
      </c>
      <c r="DJ201" s="50" t="str">
        <f t="shared" si="368"/>
        <v/>
      </c>
      <c r="DK201" s="65" t="str">
        <f t="shared" si="400"/>
        <v/>
      </c>
      <c r="DL201" s="33"/>
      <c r="DO201" s="33"/>
      <c r="DP201" s="33"/>
      <c r="DQ201" s="33"/>
      <c r="DR201" s="33"/>
      <c r="DS201" s="33"/>
      <c r="DT201" s="33"/>
      <c r="DU201" s="33"/>
      <c r="DW201" s="33"/>
      <c r="DX201" s="33"/>
      <c r="DY201" s="33"/>
      <c r="DZ201" s="33"/>
      <c r="EA201" s="33"/>
      <c r="EB201" s="158"/>
      <c r="EC201" s="64" t="str">
        <f>IF(AND(Include_study?="Yes",Sufficient_data="Yes"),Calculations!CO:CO-AVERAGE(Calculations!CO:CO),"")</f>
        <v/>
      </c>
      <c r="ED201" s="65" t="str">
        <f>IF(AND(Include_study?="Yes",Sufficient_data="Yes"),Calculations!CP201-('Publication Bias Analysis'!P$3+Calculations!CO201*'Publication Bias Analysis'!P$4),"")</f>
        <v/>
      </c>
      <c r="EE201" s="33"/>
      <c r="EF201" s="158"/>
      <c r="EG201" s="64" t="str">
        <f t="shared" si="401"/>
        <v/>
      </c>
      <c r="EH201" s="50" t="str">
        <f t="shared" si="341"/>
        <v/>
      </c>
      <c r="EI201" s="58" t="str">
        <f t="shared" si="402"/>
        <v/>
      </c>
      <c r="EJ201" s="58" t="str">
        <f t="shared" si="403"/>
        <v/>
      </c>
      <c r="EK201" s="58" t="str">
        <f>IF(AND(Include_study?="Yes",Sufficient_data="Yes"),COUNTIFS(EI$2:EI200,"&lt;"&amp;EI201,EJ$2:EJ200,"&lt;"&amp;EJ201)+COUNTIFS(EI$2:EI200,"&gt;"&amp;EI201,EJ$2:EJ200,"&gt;"&amp;EJ201)+COUNTIFS(EI$201:EI202,"&lt;"&amp;EI201,EJ$201:EJ202,"&lt;"&amp;EJ201)+COUNTIFS(EI$201:EI202,"&gt;"&amp;EI201,EJ$201:EJ202,"&gt;"&amp;EJ201),"")</f>
        <v/>
      </c>
      <c r="EL201" s="71" t="str">
        <f>IF(AND(Include_study?="Yes",Sufficient_data="Yes"),COUNTIFS(EI$2:EI200,"&lt;"&amp;EI201,EJ$2:EJ200,"&gt;"&amp;EJ201)+COUNTIFS(EI$2:EI200,"&gt;"&amp;EI201,EJ$2:EJ200,"&lt;"&amp;EJ201)+COUNTIFS(EI$201:EI202,"&lt;"&amp;EI201,EJ$201:EJ202,"&gt;"&amp;EJ201)+COUNTIFS(EI$201:EI202,"&gt;"&amp;EI201,EJ$201:EJ202,"&lt;"&amp;EJ201),"")</f>
        <v/>
      </c>
      <c r="EN201" s="158"/>
      <c r="EO201" s="33"/>
      <c r="EP201" s="33"/>
      <c r="EQ201" s="33"/>
      <c r="ER201" s="33"/>
      <c r="ES201" s="158"/>
      <c r="ET201" s="64" t="e">
        <f t="shared" si="344"/>
        <v>#N/A</v>
      </c>
      <c r="EU201" s="65" t="e">
        <f t="shared" si="345"/>
        <v>#N/A</v>
      </c>
      <c r="EV201" s="33"/>
      <c r="EW201" s="33"/>
      <c r="EX201" s="33"/>
      <c r="EY201" s="33"/>
      <c r="EZ201" s="33"/>
      <c r="FA201" s="158"/>
      <c r="FB201" s="66" t="str">
        <f>IF('Publication Bias Analysis'!AS:AS&lt;&gt;"",RANK('Publication Bias Analysis'!AS:AS,'Publication Bias Analysis'!AS:AS,1)+COUNTIF('Publication Bias Analysis'!AS$2:AS200,'Publication Bias Analysis'!AS201),"")</f>
        <v/>
      </c>
      <c r="FC201" s="50" t="str">
        <f t="shared" si="369"/>
        <v/>
      </c>
      <c r="FD201" s="67" t="e">
        <f>IF(AND(Include_study?="Yes",Sufficient_data="Yes"),'Publication Bias Analysis'!AR201,NA())</f>
        <v>#N/A</v>
      </c>
      <c r="FE201" s="67" t="e">
        <f>IF(AND(Include_study?="Yes",Sufficient_data="Yes"),'Publication Bias Analysis'!AS201,NA())</f>
        <v>#N/A</v>
      </c>
      <c r="FF201" s="50" t="str">
        <f>IF(AND(Include_study?="Yes",Sufficient_data="Yes"),Calculations!FD201-AVERAGE('Publication Bias Analysis'!AR:AR),"")</f>
        <v/>
      </c>
      <c r="FG201" s="65" t="str">
        <f>IF(AND(Include_study?="Yes",Sufficient_data="Yes"),FE:FE-('Publication Bias Analysis'!AV$30+'Publication Bias Analysis'!AV$31*FD:FD),"")</f>
        <v/>
      </c>
      <c r="FM201" s="158"/>
      <c r="FN201" s="64" t="str">
        <f t="shared" si="404"/>
        <v/>
      </c>
      <c r="FO201" s="50" t="str">
        <f t="shared" si="370"/>
        <v/>
      </c>
      <c r="FP201" s="54" t="str">
        <f t="shared" si="407"/>
        <v/>
      </c>
      <c r="FQ201" s="33"/>
    </row>
  </sheetData>
  <mergeCells count="42">
    <mergeCell ref="BQ31:BR31"/>
    <mergeCell ref="FM2:FM201"/>
    <mergeCell ref="A2:A201"/>
    <mergeCell ref="W2:W201"/>
    <mergeCell ref="BT2:BT201"/>
    <mergeCell ref="CI2:CI201"/>
    <mergeCell ref="CJ2:CJ201"/>
    <mergeCell ref="BQ33:BR33"/>
    <mergeCell ref="BQ34:BR34"/>
    <mergeCell ref="BQ35:BR35"/>
    <mergeCell ref="BQ36:BR36"/>
    <mergeCell ref="BQ29:BR29"/>
    <mergeCell ref="DB2:DB201"/>
    <mergeCell ref="EB2:EB201"/>
    <mergeCell ref="DM16:DN16"/>
    <mergeCell ref="DM18:DN18"/>
    <mergeCell ref="BQ30:BR30"/>
    <mergeCell ref="T1:U1"/>
    <mergeCell ref="BQ25:BR25"/>
    <mergeCell ref="B1:C1"/>
    <mergeCell ref="CX1:CZ1"/>
    <mergeCell ref="BQ9:BR9"/>
    <mergeCell ref="BQ16:BR16"/>
    <mergeCell ref="CX10:CZ10"/>
    <mergeCell ref="CX11:CY11"/>
    <mergeCell ref="CX12:CY12"/>
    <mergeCell ref="CX13:CY13"/>
    <mergeCell ref="FI1:FK1"/>
    <mergeCell ref="DM1:DN1"/>
    <mergeCell ref="CF1:CG1"/>
    <mergeCell ref="CF10:CG10"/>
    <mergeCell ref="DM2:DN2"/>
    <mergeCell ref="DM9:DN9"/>
    <mergeCell ref="EW1:EY1"/>
    <mergeCell ref="EF2:EF201"/>
    <mergeCell ref="EN2:EN201"/>
    <mergeCell ref="ES2:ES201"/>
    <mergeCell ref="FA2:FA201"/>
    <mergeCell ref="CX15:CZ15"/>
    <mergeCell ref="CX16:CY16"/>
    <mergeCell ref="CX17:CY17"/>
    <mergeCell ref="CX18:CY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55</vt:i4>
      </vt:variant>
    </vt:vector>
  </HeadingPairs>
  <TitlesOfParts>
    <vt:vector size="61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Additional_model</vt:lpstr>
      <vt:lpstr>Between_subgroup_weighting</vt:lpstr>
      <vt:lpstr>CI_Lower_limit</vt:lpstr>
      <vt:lpstr>CI_Upper_limit</vt:lpstr>
      <vt:lpstr>CICES_LL</vt:lpstr>
      <vt:lpstr>CICES_UL</vt:lpstr>
      <vt:lpstr>Combined_Effect_Size</vt:lpstr>
      <vt:lpstr>Confidence_level</vt:lpstr>
      <vt:lpstr>Input!Effect_size</vt:lpstr>
      <vt:lpstr>Effect_size</vt:lpstr>
      <vt:lpstr>Egger_regression</vt:lpstr>
      <vt:lpstr>Entry_Number</vt:lpstr>
      <vt:lpstr>I2_</vt:lpstr>
      <vt:lpstr>Include_study?</vt:lpstr>
      <vt:lpstr>Inverse_standard_error</vt:lpstr>
      <vt:lpstr>k_</vt:lpstr>
      <vt:lpstr>Lookup_Table</vt:lpstr>
      <vt:lpstr>Lookup_table_subgroup</vt:lpstr>
      <vt:lpstr>Meta_analysis_model</vt:lpstr>
      <vt:lpstr>Moderator</vt:lpstr>
      <vt:lpstr>Moderator_confidence_level</vt:lpstr>
      <vt:lpstr>Moderator_k</vt:lpstr>
      <vt:lpstr>Moderator_model</vt:lpstr>
      <vt:lpstr>Number</vt:lpstr>
      <vt:lpstr>Input!Number_of_observations</vt:lpstr>
      <vt:lpstr>Number_of_observations</vt:lpstr>
      <vt:lpstr>Number_of_subgroups</vt:lpstr>
      <vt:lpstr>Order</vt:lpstr>
      <vt:lpstr>PICES_LL</vt:lpstr>
      <vt:lpstr>PICES_UL</vt:lpstr>
      <vt:lpstr>pq</vt:lpstr>
      <vt:lpstr>Q</vt:lpstr>
      <vt:lpstr>Residual</vt:lpstr>
      <vt:lpstr>SECES</vt:lpstr>
      <vt:lpstr>Sort_By</vt:lpstr>
      <vt:lpstr>Input!Standard_error</vt:lpstr>
      <vt:lpstr>Standard_error</vt:lpstr>
      <vt:lpstr>Standardized_residual</vt:lpstr>
      <vt:lpstr>Input!Study_name</vt:lpstr>
      <vt:lpstr>Study_name</vt:lpstr>
      <vt:lpstr>Subgroup</vt:lpstr>
      <vt:lpstr>Subgroup_confidence_level</vt:lpstr>
      <vt:lpstr>Subgroup_k</vt:lpstr>
      <vt:lpstr>Subgroup_number</vt:lpstr>
      <vt:lpstr>Sufficient_data</vt:lpstr>
      <vt:lpstr>T</vt:lpstr>
      <vt:lpstr>T2_</vt:lpstr>
      <vt:lpstr>Trim_and_fill</vt:lpstr>
      <vt:lpstr>Weight</vt:lpstr>
      <vt:lpstr>Weightf</vt:lpstr>
      <vt:lpstr>Weightr</vt:lpstr>
      <vt:lpstr>Within_subgroup_weighting</vt:lpstr>
      <vt:lpstr>Z_score</vt:lpstr>
      <vt:lpstr>Z_value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cp:lastPrinted>2014-07-21T11:29:00Z</cp:lastPrinted>
  <dcterms:created xsi:type="dcterms:W3CDTF">2013-06-12T14:21:20Z</dcterms:created>
  <dcterms:modified xsi:type="dcterms:W3CDTF">2018-07-26T09:49:04Z</dcterms:modified>
</cp:coreProperties>
</file>